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CNIV\02 - Dossiers CNIV\00 - CNIV NEW AGE\1.2 - DOSSIERS ECONOMIE\1 - Budget économie\1 - Budget - Outil de pilotage\2023\COMM IP\"/>
    </mc:Choice>
  </mc:AlternateContent>
  <bookViews>
    <workbookView xWindow="0" yWindow="0" windowWidth="16470" windowHeight="6720" tabRatio="839"/>
  </bookViews>
  <sheets>
    <sheet name="COUT PAR IP DES OUTILS" sheetId="2" r:id="rId1"/>
    <sheet name="MONOPOLES" sheetId="4" state="hidden" r:id="rId2"/>
    <sheet name="PANELS IRI" sheetId="5" state="hidden" r:id="rId3"/>
    <sheet name="Monographies vin" sheetId="6" state="hidden" r:id="rId4"/>
    <sheet name="Feuil1" sheetId="7" state="hidden" r:id="rId5"/>
  </sheets>
  <calcPr calcId="162913"/>
</workbook>
</file>

<file path=xl/calcChain.xml><?xml version="1.0" encoding="utf-8"?>
<calcChain xmlns="http://schemas.openxmlformats.org/spreadsheetml/2006/main">
  <c r="H39" i="7" l="1"/>
  <c r="H40" i="7"/>
  <c r="G40" i="7"/>
  <c r="F40" i="7"/>
  <c r="D39" i="7"/>
  <c r="D40" i="7" s="1"/>
  <c r="C39" i="7"/>
  <c r="C40" i="7" s="1"/>
  <c r="B39" i="7"/>
  <c r="B40" i="7"/>
  <c r="H35" i="7"/>
  <c r="C30" i="7"/>
  <c r="C35" i="7" s="1"/>
  <c r="H34" i="7"/>
  <c r="C34" i="7"/>
  <c r="D34" i="7"/>
  <c r="H33" i="7"/>
  <c r="C33" i="7"/>
  <c r="D33" i="7" s="1"/>
  <c r="B33" i="7"/>
  <c r="H32" i="7"/>
  <c r="C32" i="7"/>
  <c r="D32" i="7" s="1"/>
  <c r="B32" i="7"/>
  <c r="H31" i="7"/>
  <c r="C31" i="7"/>
  <c r="D31" i="7" s="1"/>
  <c r="H30" i="7"/>
  <c r="B30" i="7"/>
  <c r="H26" i="7"/>
  <c r="G26" i="7"/>
  <c r="F26" i="7"/>
  <c r="D26" i="7"/>
  <c r="C23" i="7"/>
  <c r="C26" i="7" s="1"/>
  <c r="B23" i="7"/>
  <c r="B26" i="7" s="1"/>
  <c r="C25" i="7"/>
  <c r="B25" i="7"/>
  <c r="C24" i="7"/>
  <c r="B24" i="7"/>
  <c r="H19" i="7"/>
  <c r="G19" i="7"/>
  <c r="F5" i="7" s="1"/>
  <c r="G5" i="7" s="1"/>
  <c r="F19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D19" i="7" s="1"/>
  <c r="C9" i="7"/>
  <c r="C19" i="7" s="1"/>
  <c r="B9" i="7"/>
  <c r="B19" i="7" s="1"/>
  <c r="D28" i="6"/>
  <c r="C28" i="6"/>
  <c r="K27" i="6"/>
  <c r="I27" i="6"/>
  <c r="D26" i="6"/>
  <c r="D23" i="6" s="1"/>
  <c r="K25" i="6"/>
  <c r="I25" i="6"/>
  <c r="C24" i="6"/>
  <c r="J22" i="6"/>
  <c r="I23" i="6"/>
  <c r="J21" i="6"/>
  <c r="J23" i="6" s="1"/>
  <c r="J2" i="6" s="1"/>
  <c r="I20" i="6"/>
  <c r="D2" i="6"/>
  <c r="D13" i="6" s="1"/>
  <c r="E13" i="6" s="1"/>
  <c r="C5" i="6"/>
  <c r="C21" i="6" s="1"/>
  <c r="B68" i="5"/>
  <c r="B57" i="5"/>
  <c r="B69" i="5" s="1"/>
  <c r="H20" i="5"/>
  <c r="H7" i="5"/>
  <c r="K18" i="5"/>
  <c r="B16" i="5"/>
  <c r="B8" i="5"/>
  <c r="E14" i="5"/>
  <c r="E16" i="5"/>
  <c r="E7" i="5"/>
  <c r="K7" i="5"/>
  <c r="J5" i="4"/>
  <c r="K5" i="4" s="1"/>
  <c r="J6" i="4"/>
  <c r="J7" i="4"/>
  <c r="K7" i="4" s="1"/>
  <c r="J8" i="4"/>
  <c r="K8" i="4" s="1"/>
  <c r="J9" i="4"/>
  <c r="K9" i="4" s="1"/>
  <c r="J10" i="4"/>
  <c r="J11" i="4"/>
  <c r="K11" i="4" s="1"/>
  <c r="D12" i="4"/>
  <c r="L11" i="4"/>
  <c r="M11" i="4" s="1"/>
  <c r="H11" i="4"/>
  <c r="I11" i="4" s="1"/>
  <c r="F11" i="4"/>
  <c r="E11" i="4"/>
  <c r="L10" i="4"/>
  <c r="M10" i="4" s="1"/>
  <c r="K10" i="4"/>
  <c r="H10" i="4"/>
  <c r="I10" i="4" s="1"/>
  <c r="F10" i="4"/>
  <c r="G10" i="4"/>
  <c r="E10" i="4"/>
  <c r="L9" i="4"/>
  <c r="M9" i="4" s="1"/>
  <c r="L5" i="4"/>
  <c r="M5" i="4" s="1"/>
  <c r="L6" i="4"/>
  <c r="M6" i="4" s="1"/>
  <c r="L7" i="4"/>
  <c r="M7" i="4" s="1"/>
  <c r="L8" i="4"/>
  <c r="M8" i="4" s="1"/>
  <c r="H9" i="4"/>
  <c r="I9" i="4" s="1"/>
  <c r="F9" i="4"/>
  <c r="E9" i="4"/>
  <c r="H8" i="4"/>
  <c r="I8" i="4" s="1"/>
  <c r="F8" i="4"/>
  <c r="G8" i="4" s="1"/>
  <c r="E8" i="4"/>
  <c r="H7" i="4"/>
  <c r="I7" i="4" s="1"/>
  <c r="F7" i="4"/>
  <c r="G7" i="4"/>
  <c r="E7" i="4"/>
  <c r="E5" i="4"/>
  <c r="E12" i="4" s="1"/>
  <c r="E6" i="4"/>
  <c r="K6" i="4"/>
  <c r="H6" i="4"/>
  <c r="I6" i="4" s="1"/>
  <c r="F6" i="4"/>
  <c r="G6" i="4"/>
  <c r="H5" i="4"/>
  <c r="I5" i="4" s="1"/>
  <c r="F5" i="4"/>
  <c r="F12" i="4" s="1"/>
  <c r="M4" i="4"/>
  <c r="K4" i="4"/>
  <c r="I4" i="4"/>
  <c r="G4" i="4"/>
  <c r="F2" i="4"/>
  <c r="B31" i="7"/>
  <c r="E28" i="6"/>
  <c r="G9" i="4"/>
  <c r="D4" i="6"/>
  <c r="E4" i="6"/>
  <c r="D8" i="6"/>
  <c r="E8" i="6" s="1"/>
  <c r="D10" i="6"/>
  <c r="E10" i="6" s="1"/>
  <c r="D12" i="6"/>
  <c r="E12" i="6" s="1"/>
  <c r="D14" i="6"/>
  <c r="E14" i="6" s="1"/>
  <c r="D16" i="6"/>
  <c r="E16" i="6" s="1"/>
  <c r="G11" i="4"/>
  <c r="K22" i="6"/>
  <c r="K23" i="6"/>
  <c r="D9" i="6"/>
  <c r="E9" i="6" s="1"/>
  <c r="D17" i="6"/>
  <c r="E17" i="6" s="1"/>
  <c r="E2" i="6"/>
  <c r="D11" i="6"/>
  <c r="E11" i="6"/>
  <c r="B6" i="4" l="1"/>
  <c r="C6" i="4" s="1"/>
  <c r="B17" i="5"/>
  <c r="D3" i="6"/>
  <c r="D5" i="6"/>
  <c r="E5" i="6" s="1"/>
  <c r="H21" i="5"/>
  <c r="I12" i="4"/>
  <c r="B7" i="4"/>
  <c r="C7" i="4" s="1"/>
  <c r="J12" i="4"/>
  <c r="E17" i="5"/>
  <c r="K19" i="5"/>
  <c r="D24" i="6"/>
  <c r="E23" i="6"/>
  <c r="E24" i="6" s="1"/>
  <c r="M12" i="4"/>
  <c r="J4" i="6"/>
  <c r="K4" i="6" s="1"/>
  <c r="J10" i="6"/>
  <c r="K10" i="6" s="1"/>
  <c r="J5" i="6"/>
  <c r="K5" i="6" s="1"/>
  <c r="J3" i="6"/>
  <c r="J17" i="6"/>
  <c r="K17" i="6" s="1"/>
  <c r="J19" i="6"/>
  <c r="J16" i="6"/>
  <c r="K16" i="6" s="1"/>
  <c r="J14" i="6"/>
  <c r="K14" i="6" s="1"/>
  <c r="J7" i="6"/>
  <c r="K7" i="6" s="1"/>
  <c r="J12" i="6"/>
  <c r="K12" i="6" s="1"/>
  <c r="J9" i="6"/>
  <c r="K9" i="6" s="1"/>
  <c r="J8" i="6"/>
  <c r="K8" i="6" s="1"/>
  <c r="J6" i="6"/>
  <c r="K6" i="6" s="1"/>
  <c r="J18" i="6"/>
  <c r="K18" i="6" s="1"/>
  <c r="J13" i="6"/>
  <c r="K13" i="6" s="1"/>
  <c r="J15" i="6"/>
  <c r="K15" i="6" s="1"/>
  <c r="K2" i="6"/>
  <c r="J11" i="6"/>
  <c r="K11" i="6" s="1"/>
  <c r="K12" i="4"/>
  <c r="B5" i="7"/>
  <c r="C5" i="7" s="1"/>
  <c r="H12" i="4"/>
  <c r="B10" i="4"/>
  <c r="C10" i="4" s="1"/>
  <c r="E26" i="6"/>
  <c r="B5" i="4"/>
  <c r="C5" i="4" s="1"/>
  <c r="G5" i="4"/>
  <c r="G12" i="4" s="1"/>
  <c r="B8" i="4"/>
  <c r="C8" i="4" s="1"/>
  <c r="D15" i="6"/>
  <c r="E15" i="6" s="1"/>
  <c r="B11" i="4"/>
  <c r="C11" i="4" s="1"/>
  <c r="K21" i="6"/>
  <c r="D6" i="6"/>
  <c r="E6" i="6" s="1"/>
  <c r="D20" i="6"/>
  <c r="E20" i="6" s="1"/>
  <c r="L12" i="4"/>
  <c r="B9" i="4"/>
  <c r="C9" i="4" s="1"/>
  <c r="D7" i="6"/>
  <c r="E7" i="6" s="1"/>
  <c r="D18" i="6"/>
  <c r="E18" i="6" s="1"/>
  <c r="C26" i="6"/>
  <c r="D30" i="7"/>
  <c r="D35" i="7" s="1"/>
  <c r="E3" i="6" l="1"/>
  <c r="E21" i="6" s="1"/>
  <c r="D21" i="6"/>
  <c r="C12" i="4"/>
  <c r="B12" i="4"/>
  <c r="K3" i="6"/>
  <c r="K20" i="6" s="1"/>
  <c r="J20" i="6"/>
  <c r="AM13" i="2" l="1"/>
  <c r="AM15" i="2" l="1"/>
  <c r="AM21" i="2"/>
  <c r="AM18" i="2"/>
  <c r="AM9" i="2" l="1"/>
  <c r="AM23" i="2"/>
  <c r="AM17" i="2"/>
  <c r="AM7" i="2"/>
  <c r="AM16" i="2"/>
  <c r="AM20" i="2"/>
  <c r="AM5" i="2" l="1"/>
  <c r="AM11" i="2"/>
  <c r="AM14" i="2"/>
  <c r="AM22" i="2"/>
  <c r="AM24" i="2"/>
  <c r="AM6" i="2"/>
  <c r="AM12" i="2"/>
  <c r="AM19" i="2"/>
  <c r="AM10" i="2"/>
  <c r="AM8" i="2"/>
  <c r="AM4" i="2" l="1"/>
  <c r="AM25" i="2" l="1"/>
  <c r="AM27" i="2" l="1"/>
  <c r="AM29" i="2" l="1"/>
  <c r="AM26" i="2"/>
</calcChain>
</file>

<file path=xl/sharedStrings.xml><?xml version="1.0" encoding="utf-8"?>
<sst xmlns="http://schemas.openxmlformats.org/spreadsheetml/2006/main" count="413" uniqueCount="228">
  <si>
    <t>RO Cavistes</t>
  </si>
  <si>
    <t>GTI</t>
  </si>
  <si>
    <t>TOTAL</t>
  </si>
  <si>
    <t>INTERPROFESSIONS</t>
  </si>
  <si>
    <t>MARCHE France</t>
  </si>
  <si>
    <t>MARCHES EXPORT</t>
  </si>
  <si>
    <t>IRI VT FR</t>
  </si>
  <si>
    <t>IRI FR EFF</t>
  </si>
  <si>
    <t>KANTAR</t>
  </si>
  <si>
    <t>CHR France</t>
  </si>
  <si>
    <t>ROCHR</t>
  </si>
  <si>
    <t>RO e-commerce</t>
  </si>
  <si>
    <t>TOTAL MARCHE France</t>
  </si>
  <si>
    <t>IRI UK VT</t>
  </si>
  <si>
    <t>IRI UK VEff</t>
  </si>
  <si>
    <t>IRI ALL</t>
  </si>
  <si>
    <t>IRI PB</t>
  </si>
  <si>
    <t>GfK BE</t>
  </si>
  <si>
    <t>MONOPOLES</t>
  </si>
  <si>
    <t>WINE INTELLIGENCE</t>
  </si>
  <si>
    <t>TOTAL MARCHES Export</t>
  </si>
  <si>
    <t>ALSACE (CIVA)</t>
  </si>
  <si>
    <t>ANIVIN</t>
  </si>
  <si>
    <t>BEAUJOLAIS (INTERBEAUJOLAIS)</t>
  </si>
  <si>
    <t>BERGERAC-DURAS (IVBD)</t>
  </si>
  <si>
    <t>BORDEAUX (CIVB)</t>
  </si>
  <si>
    <t>BOURGOGNE (BIVB)</t>
  </si>
  <si>
    <t>CAHORS (UIVC)</t>
  </si>
  <si>
    <t>CENTRE (BIVC)</t>
  </si>
  <si>
    <t>CHAMPAGNE (CIVC)</t>
  </si>
  <si>
    <t>CORSE (CIVCORSE)</t>
  </si>
  <si>
    <t>IGP SUD EST (IVSE)</t>
  </si>
  <si>
    <t>JURA (CIVJ)</t>
  </si>
  <si>
    <t>LANGUEDOC (CIVL)</t>
  </si>
  <si>
    <t>PAYS D'OC (INTEROC)</t>
  </si>
  <si>
    <t>PINEAU DES CHARENTES (CNPC)</t>
  </si>
  <si>
    <t>PROVENCE (CIVP)</t>
  </si>
  <si>
    <t>ROUSSILLON (CIVR)</t>
  </si>
  <si>
    <t>SAVOIE (CIVS)</t>
  </si>
  <si>
    <t>SUD OUEST (IVSO)</t>
  </si>
  <si>
    <t>VAL DE LOIRE (INTERLOIRE)</t>
  </si>
  <si>
    <t>VALLEE DU RHONE (INTERRHONE)</t>
  </si>
  <si>
    <t>MONTANT OUTIL IP SEULES</t>
  </si>
  <si>
    <t xml:space="preserve">FRANCEAGRIMER </t>
  </si>
  <si>
    <t>MONTANT TOTAL OUTIL</t>
  </si>
  <si>
    <t>TOTAL MONOPOLES</t>
  </si>
  <si>
    <t>ONTARIO</t>
  </si>
  <si>
    <t>QUEBEC</t>
  </si>
  <si>
    <t>CB</t>
  </si>
  <si>
    <t>SUEDE</t>
  </si>
  <si>
    <t>NORVEGE</t>
  </si>
  <si>
    <t>Base 2013</t>
  </si>
  <si>
    <t>2014 en €</t>
  </si>
  <si>
    <t>HT</t>
  </si>
  <si>
    <t>TTC</t>
  </si>
  <si>
    <t>Bordeaux</t>
  </si>
  <si>
    <t>Bourgogne</t>
  </si>
  <si>
    <t>Champagne</t>
  </si>
  <si>
    <t>Loire</t>
  </si>
  <si>
    <t>Provence</t>
  </si>
  <si>
    <t>Rhône</t>
  </si>
  <si>
    <t>Inter Oc</t>
  </si>
  <si>
    <t>TOTAL GENERAL</t>
  </si>
  <si>
    <t>DISTRI France  VINS TRANQUILLES</t>
  </si>
  <si>
    <t>DISTRI France  VINS EFFERVESCENTS</t>
  </si>
  <si>
    <t>DISTRI VINS TRANQUILLES ET EFFERVESCENTS Allemagne</t>
  </si>
  <si>
    <t>LOT  4 VINS TRANQUILLES PAYS BAS</t>
  </si>
  <si>
    <t>Remise de prix incluse</t>
  </si>
  <si>
    <t>Prix en € HT</t>
  </si>
  <si>
    <t>PRESTATION DE BASE</t>
  </si>
  <si>
    <t>Total HT</t>
  </si>
  <si>
    <t>Abonnement (e-commerce inclus) + 28 licences</t>
  </si>
  <si>
    <t>Abonnements dont 1 ligne tranche de prix</t>
  </si>
  <si>
    <t>Abonnements</t>
  </si>
  <si>
    <t>FM + 2 PRESENTATIONS</t>
  </si>
  <si>
    <t>FM + 1 PRESENTATIONS</t>
  </si>
  <si>
    <t>TRANCHES DE PRIX - 192 lignes</t>
  </si>
  <si>
    <t>TOTAL PRESTATION DE BASE</t>
  </si>
  <si>
    <t>OPTIONS MUTUALISEES</t>
  </si>
  <si>
    <t>Prix unitaire</t>
  </si>
  <si>
    <t>OPTIONS</t>
  </si>
  <si>
    <t>Prix</t>
  </si>
  <si>
    <t>Vues Bio, Agrégats AOP et AOC Crémant</t>
  </si>
  <si>
    <t>Mise à disposition Région + fines 2000 €</t>
  </si>
  <si>
    <t>maintien en ligne base historique 1 131 €</t>
  </si>
  <si>
    <t>20 Régions CNIV</t>
  </si>
  <si>
    <t>Détail des TDP 500€ modification payable uniquement sur 2014</t>
  </si>
  <si>
    <t>2014 : mise en place des régions (payable 1 fois) 2000€</t>
  </si>
  <si>
    <t>Graphiques complémentaires 1 600 €</t>
  </si>
  <si>
    <t>Détail des types de linéaires 6419 € HT /an</t>
  </si>
  <si>
    <t>18 Régions CNIV</t>
  </si>
  <si>
    <t>Tranches de prix - lignes complémentaires 10 premières lignes 9 274€</t>
  </si>
  <si>
    <t>Prix moyen arithmétique 795 € HT /an</t>
  </si>
  <si>
    <t>Détail types de promotions</t>
  </si>
  <si>
    <t>Graphiques complémentaires + graphiques Champagne et effervescents 2000€</t>
  </si>
  <si>
    <t>Tranches de prix - lignes complémentaires 1 à 20 lignes 359 €/ligne</t>
  </si>
  <si>
    <t>Base historique &gt; 5 ans 1131 €HT/Base</t>
  </si>
  <si>
    <t>Tranches de prix - lignes complémentaires 1 à 20 lignes 442€/ligne</t>
  </si>
  <si>
    <t>Tranches de prix - lignes complémentaires 10 premières lignes 9169,00€</t>
  </si>
  <si>
    <t>Tranches de prix - lignes complémentaires 1 à 20 lignes - HISTO (60%) 215,40 €/ligne</t>
  </si>
  <si>
    <t>Mise à disposition des graphiques complémentaires 5 600 € HT /an</t>
  </si>
  <si>
    <t>Tranches de prix - lignes complémentaires 1 à 20 lignes - HISTO</t>
  </si>
  <si>
    <t>Tranches de prix - lignes complémentaires 1 à 20 lignes 379€/ligne</t>
  </si>
  <si>
    <t>Tranches de prix - lignes complémentaires 20 à 40 lignes 322€/ligne</t>
  </si>
  <si>
    <t>Total options retenues</t>
  </si>
  <si>
    <t>Total options</t>
  </si>
  <si>
    <t>Tranches de prix - lignes complémentaires 1 à 20 lignes - HISTO (60%) 227,40 €/ligne</t>
  </si>
  <si>
    <t>Tranches de prix - lignes complémentaires 20 à 40 lignes - HISTO 193,20 €/ligne</t>
  </si>
  <si>
    <t>TOTAL PANELS</t>
  </si>
  <si>
    <t>Tranches de prix - lignes complémentaires 20 à 40 lignes 341 €/ligne</t>
  </si>
  <si>
    <t>ETUDES SPECIALES 5500€ /étude</t>
  </si>
  <si>
    <t>Tranches de prix - lignes complémentaires 20 à 40 lignes - HISTO 204,60 €/ligne</t>
  </si>
  <si>
    <t>Options à souscrire individuellement</t>
  </si>
  <si>
    <t>ETUDES SPECIALES 8500€ /étude</t>
  </si>
  <si>
    <t>6 Bases AD HOC Additionnelles 3500€/base</t>
  </si>
  <si>
    <t>Ajout département 550 € HT/Dpt</t>
  </si>
  <si>
    <t>ligne de TDP 1 à 20 lignes 359 € / ligne en 2014 et 235 € pour historique 2013</t>
  </si>
  <si>
    <t>359,00 € l'une</t>
  </si>
  <si>
    <t>Présentation en région + forfait déplacement</t>
  </si>
  <si>
    <t>Ajout département 850 € HT/Dpt</t>
  </si>
  <si>
    <t>Reporting graphiques FM</t>
  </si>
  <si>
    <t>Ajout Bourgogne sans Nièvre 850€ HT</t>
  </si>
  <si>
    <t>LOT  3 VINS TRANQUILLES ET EFFERVESCENTS UK</t>
  </si>
  <si>
    <t>Mission Economie</t>
  </si>
  <si>
    <t>Taux</t>
  </si>
  <si>
    <t>MOYENNE</t>
  </si>
  <si>
    <t>Graphiques complémentaires 1 800 €</t>
  </si>
  <si>
    <t>Grille CNIV</t>
  </si>
  <si>
    <t>*TVA à 20%</t>
  </si>
  <si>
    <t>Grille Etudes</t>
  </si>
  <si>
    <t>OUTIL</t>
  </si>
  <si>
    <t>Etudes Monographies vins</t>
  </si>
  <si>
    <t>CIVA</t>
  </si>
  <si>
    <t>Alsace</t>
  </si>
  <si>
    <t>INTERBEAUJOLAIS</t>
  </si>
  <si>
    <t>Beaujolais</t>
  </si>
  <si>
    <t>CIVRB</t>
  </si>
  <si>
    <t>Bergerac</t>
  </si>
  <si>
    <t>CIVB</t>
  </si>
  <si>
    <t>BIVB</t>
  </si>
  <si>
    <t>UIVC</t>
  </si>
  <si>
    <t>Cahors</t>
  </si>
  <si>
    <t>BIVC</t>
  </si>
  <si>
    <t>Centre</t>
  </si>
  <si>
    <t>CIVCORSE</t>
  </si>
  <si>
    <t>Corse</t>
  </si>
  <si>
    <t>CIVC</t>
  </si>
  <si>
    <t>CIVL</t>
  </si>
  <si>
    <t>Languedoc</t>
  </si>
  <si>
    <t>INTERLOIRE</t>
  </si>
  <si>
    <t>CNPC</t>
  </si>
  <si>
    <t>Pineau Charentes</t>
  </si>
  <si>
    <t>CIVP</t>
  </si>
  <si>
    <t>INTERRHONE</t>
  </si>
  <si>
    <t>CIVR</t>
  </si>
  <si>
    <t>Roussillon</t>
  </si>
  <si>
    <t>IVSO</t>
  </si>
  <si>
    <t>Sud Ouest</t>
  </si>
  <si>
    <t>CIVS</t>
  </si>
  <si>
    <t>Savoie</t>
  </si>
  <si>
    <t>Forfait</t>
  </si>
  <si>
    <t>-</t>
  </si>
  <si>
    <t>INTER OC</t>
  </si>
  <si>
    <t>TOTAL INTERPROFESSIONS 1</t>
  </si>
  <si>
    <t>TOTLA INTERPROFESSIONS 2</t>
  </si>
  <si>
    <t>FranceAgriMer</t>
  </si>
  <si>
    <t>MONTANT TOTAL</t>
  </si>
  <si>
    <t>* TVA à 20%</t>
  </si>
  <si>
    <t>Dernière mise à jour :</t>
  </si>
  <si>
    <t>BUDGET HORS SOUCRIPTIONS INDIVIDUELLES SPECIFIQUES SUR LES PANELS</t>
  </si>
  <si>
    <t>CNIV*</t>
  </si>
  <si>
    <t>TTC 20 %</t>
  </si>
  <si>
    <t>TTC 19,6%</t>
  </si>
  <si>
    <t>* hors études mutualisées comités</t>
  </si>
  <si>
    <t>MONTANT 2014 EN € HT</t>
  </si>
  <si>
    <t>MONTANT 2013 EN € HT</t>
  </si>
  <si>
    <t>PANELS</t>
  </si>
  <si>
    <t>CNIV</t>
  </si>
  <si>
    <t>DISTRI VINS TRANQUILLES FR</t>
  </si>
  <si>
    <t>DISTRI VINS EFFE FR</t>
  </si>
  <si>
    <t>DISTRI VINS TRANQUILLES ET EFFERVESCENTS UK</t>
  </si>
  <si>
    <t>DISTRI VINS TRANQUILLES PB</t>
  </si>
  <si>
    <t>CONSO VINS TRANQUILLES ET EFFE FR</t>
  </si>
  <si>
    <t>CONSO VINS TRANQUILLES ET EFFE BE</t>
  </si>
  <si>
    <t>CONSO VINS TRANQUILLES ET EFFERVESCENTS Danemark</t>
  </si>
  <si>
    <t>CONSO VINS TRANQUILLES ET EFFERVESCENTS Allemagne</t>
  </si>
  <si>
    <t>DISTRI VINS EFFERVESCENTS TRANQUILLES SUISSE</t>
  </si>
  <si>
    <t>Montant FranceAgriMer inclus 50 % subvention UE</t>
  </si>
  <si>
    <t>SOUS TOTAL PANELS</t>
  </si>
  <si>
    <t>ETUDES MUTUALISEES CNIV</t>
  </si>
  <si>
    <t>ETUDE RESTAURATION USA</t>
  </si>
  <si>
    <r>
      <t>30 000,00€</t>
    </r>
    <r>
      <rPr>
        <sz val="11"/>
        <color rgb="FFFF0000"/>
        <rFont val="Calibri"/>
        <family val="2"/>
        <charset val="1"/>
      </rPr>
      <t>**</t>
    </r>
  </si>
  <si>
    <t>30 000,00€**</t>
  </si>
  <si>
    <t>ETUDE RESTAURATION France</t>
  </si>
  <si>
    <t>SOUS TOTAL ETUDES MUTUALISEES</t>
  </si>
  <si>
    <t>MONTANT 2014</t>
  </si>
  <si>
    <t>MONTANT 2013</t>
  </si>
  <si>
    <t>DEVISES</t>
  </si>
  <si>
    <t>€ HT</t>
  </si>
  <si>
    <t>€ TTC</t>
  </si>
  <si>
    <t>MONOPOLE ONTARIO</t>
  </si>
  <si>
    <t>MONOPOLE QUEBEC</t>
  </si>
  <si>
    <t>MONOPOLE CB</t>
  </si>
  <si>
    <t>MONOPOLE SUEDE</t>
  </si>
  <si>
    <t>MONOPOLE NORVEGE</t>
  </si>
  <si>
    <t>SOUS TOTAL MONOPOLES</t>
  </si>
  <si>
    <t>** Subvention touchée et reversée à postériori</t>
  </si>
  <si>
    <t>MONTANT 20143EN € HT</t>
  </si>
  <si>
    <t>ETUDES MUTUALISEES COMITES</t>
  </si>
  <si>
    <t>EUROMONITOR</t>
  </si>
  <si>
    <t>SOUS TOTAL ETUDES MUTUALISEES COMITES</t>
  </si>
  <si>
    <t>BUDGET FONCTIONNEMENT</t>
  </si>
  <si>
    <t>Etude quinquennale</t>
  </si>
  <si>
    <t>MONTANT TOTAL  IP SEULES (déjà appelé les années précédentes)</t>
  </si>
  <si>
    <t>Etude USA</t>
  </si>
  <si>
    <t>OUTIL RO</t>
  </si>
  <si>
    <t>CavIstes IRI</t>
  </si>
  <si>
    <t>BDD IP</t>
  </si>
  <si>
    <t>BUDGET 2023  HORS OPTIONS INDIVUELLES</t>
  </si>
  <si>
    <t>TOTAL 2023</t>
  </si>
  <si>
    <t>TOTAL 2022</t>
  </si>
  <si>
    <t>Avec fonctionnement</t>
  </si>
  <si>
    <t>Hors fonctionnement</t>
  </si>
  <si>
    <t>Variation (%)</t>
  </si>
  <si>
    <t>Variation  (absolue)</t>
  </si>
  <si>
    <t xml:space="preserve">DELTA 2023 / 2022 </t>
  </si>
  <si>
    <t>MONTANT TOTAL  IP SEULES (déjà appelé FAM)</t>
  </si>
  <si>
    <t>AGREX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</si>
</sst>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,\€"/>
    <numFmt numFmtId="165" formatCode="#,##0.00,\€"/>
    <numFmt numFmtId="166" formatCode="0.0%"/>
    <numFmt numFmtId="167" formatCode="_-[$$-409]* #,##0.00_ ;_-[$$-409]* \-#,##0.00,;_-[$$-409]* \-??_ ;_-@_ "/>
    <numFmt numFmtId="168" formatCode="_-* #,##0.00\ [$SEK]_-;\-* #,##0.00\ [$SEK]_-;_-* \-??\ [$SEK]_-;_-@_-"/>
    <numFmt numFmtId="169" formatCode="_-* #,##0.00,\€_-;\-* #,##0.00,\€_-;_-* \-??&quot; €&quot;_-;_-@_-"/>
    <numFmt numFmtId="171" formatCode="#,##0.00\ &quot;€&quot;"/>
    <numFmt numFmtId="172" formatCode="#,##0\ &quot;€&quot;"/>
  </numFmts>
  <fonts count="3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rgb="FF0070C0"/>
      <name val="Calibri"/>
      <family val="2"/>
      <charset val="1"/>
    </font>
    <font>
      <sz val="12"/>
      <color rgb="FFFF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charset val="1"/>
    </font>
    <font>
      <i/>
      <sz val="9"/>
      <color theme="1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b/>
      <u/>
      <sz val="11"/>
      <color rgb="FF0000FF"/>
      <name val="Calibri"/>
      <family val="2"/>
    </font>
    <font>
      <i/>
      <sz val="9"/>
      <color theme="1" tint="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DCE6F2"/>
      </patternFill>
    </fill>
    <fill>
      <patternFill patternType="solid">
        <fgColor rgb="FFB9CDE5"/>
        <bgColor rgb="FFC6D9F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rgb="FFEEECE1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EEECE1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8">
    <xf numFmtId="0" fontId="0" fillId="0" borderId="0"/>
    <xf numFmtId="169" fontId="15" fillId="0" borderId="0" applyBorder="0" applyProtection="0"/>
    <xf numFmtId="9" fontId="15" fillId="0" borderId="0" applyBorder="0" applyProtection="0"/>
    <xf numFmtId="0" fontId="6" fillId="0" borderId="0" applyBorder="0" applyProtection="0"/>
    <xf numFmtId="0" fontId="15" fillId="0" borderId="0"/>
    <xf numFmtId="0" fontId="16" fillId="0" borderId="0"/>
    <xf numFmtId="9" fontId="15" fillId="0" borderId="0" applyBorder="0" applyProtection="0"/>
    <xf numFmtId="0" fontId="25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wrapText="1"/>
    </xf>
    <xf numFmtId="165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0" fontId="1" fillId="0" borderId="0" xfId="2" applyNumberFormat="1" applyFont="1" applyBorder="1" applyAlignment="1" applyProtection="1">
      <alignment wrapText="1"/>
    </xf>
    <xf numFmtId="10" fontId="0" fillId="0" borderId="0" xfId="2" applyNumberFormat="1" applyFont="1" applyBorder="1" applyAlignment="1" applyProtection="1">
      <alignment wrapText="1"/>
    </xf>
    <xf numFmtId="0" fontId="3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0" fontId="3" fillId="0" borderId="0" xfId="2" applyNumberFormat="1" applyFont="1" applyBorder="1" applyAlignment="1" applyProtection="1">
      <alignment wrapText="1"/>
    </xf>
    <xf numFmtId="10" fontId="3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/>
    <xf numFmtId="0" fontId="3" fillId="0" borderId="6" xfId="0" applyFont="1" applyBorder="1" applyAlignment="1">
      <alignment horizontal="left" vertical="center" wrapText="1"/>
    </xf>
    <xf numFmtId="0" fontId="4" fillId="0" borderId="0" xfId="0" applyFont="1"/>
    <xf numFmtId="10" fontId="3" fillId="0" borderId="22" xfId="0" applyNumberFormat="1" applyFont="1" applyBorder="1" applyAlignment="1">
      <alignment wrapText="1"/>
    </xf>
    <xf numFmtId="0" fontId="3" fillId="0" borderId="23" xfId="0" applyFont="1" applyBorder="1" applyAlignment="1">
      <alignment horizontal="right" wrapText="1"/>
    </xf>
    <xf numFmtId="10" fontId="3" fillId="0" borderId="17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10" fontId="3" fillId="0" borderId="24" xfId="0" applyNumberFormat="1" applyFont="1" applyBorder="1" applyAlignment="1">
      <alignment horizontal="center" wrapText="1"/>
    </xf>
    <xf numFmtId="168" fontId="5" fillId="0" borderId="17" xfId="0" applyNumberFormat="1" applyFont="1" applyBorder="1" applyAlignment="1">
      <alignment horizontal="center" wrapText="1"/>
    </xf>
    <xf numFmtId="165" fontId="5" fillId="0" borderId="24" xfId="0" applyNumberFormat="1" applyFont="1" applyBorder="1" applyAlignment="1">
      <alignment horizontal="center" wrapText="1"/>
    </xf>
    <xf numFmtId="10" fontId="3" fillId="0" borderId="23" xfId="0" applyNumberFormat="1" applyFont="1" applyBorder="1" applyAlignment="1">
      <alignment horizontal="right" wrapText="1"/>
    </xf>
    <xf numFmtId="165" fontId="3" fillId="0" borderId="22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 wrapText="1"/>
    </xf>
    <xf numFmtId="165" fontId="3" fillId="0" borderId="24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wrapText="1"/>
    </xf>
    <xf numFmtId="10" fontId="3" fillId="0" borderId="10" xfId="0" applyNumberFormat="1" applyFont="1" applyBorder="1" applyAlignment="1">
      <alignment wrapText="1"/>
    </xf>
    <xf numFmtId="165" fontId="3" fillId="0" borderId="2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165" fontId="3" fillId="0" borderId="23" xfId="0" applyNumberFormat="1" applyFont="1" applyBorder="1" applyAlignment="1">
      <alignment wrapText="1"/>
    </xf>
    <xf numFmtId="165" fontId="3" fillId="0" borderId="18" xfId="0" applyNumberFormat="1" applyFont="1" applyBorder="1" applyAlignment="1">
      <alignment wrapText="1"/>
    </xf>
    <xf numFmtId="165" fontId="0" fillId="0" borderId="18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6" xfId="0" applyFont="1" applyBorder="1" applyAlignment="1">
      <alignment horizontal="right" vertical="center" wrapText="1"/>
    </xf>
    <xf numFmtId="165" fontId="0" fillId="0" borderId="6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165" fontId="0" fillId="0" borderId="4" xfId="0" applyNumberFormat="1" applyBorder="1" applyAlignment="1">
      <alignment wrapText="1"/>
    </xf>
    <xf numFmtId="0" fontId="0" fillId="0" borderId="5" xfId="0" applyFont="1" applyBorder="1" applyAlignment="1">
      <alignment wrapText="1"/>
    </xf>
    <xf numFmtId="165" fontId="3" fillId="0" borderId="6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0" fillId="0" borderId="6" xfId="0" applyFont="1" applyBorder="1" applyAlignment="1">
      <alignment vertical="center" wrapText="1"/>
    </xf>
    <xf numFmtId="165" fontId="0" fillId="0" borderId="6" xfId="0" applyNumberFormat="1" applyBorder="1" applyAlignment="1">
      <alignment vertical="center" wrapText="1"/>
    </xf>
    <xf numFmtId="0" fontId="0" fillId="0" borderId="18" xfId="0" applyFont="1" applyBorder="1" applyAlignment="1">
      <alignment wrapText="1"/>
    </xf>
    <xf numFmtId="165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165" fontId="0" fillId="0" borderId="6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169" fontId="0" fillId="0" borderId="0" xfId="0" applyNumberFormat="1" applyAlignment="1">
      <alignment wrapText="1"/>
    </xf>
    <xf numFmtId="165" fontId="3" fillId="0" borderId="0" xfId="0" applyNumberFormat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center"/>
    </xf>
    <xf numFmtId="165" fontId="3" fillId="3" borderId="3" xfId="0" applyNumberFormat="1" applyFont="1" applyFill="1" applyBorder="1"/>
    <xf numFmtId="165" fontId="3" fillId="3" borderId="1" xfId="0" applyNumberFormat="1" applyFont="1" applyFill="1" applyBorder="1"/>
    <xf numFmtId="0" fontId="0" fillId="0" borderId="22" xfId="0" applyFont="1" applyBorder="1"/>
    <xf numFmtId="0" fontId="0" fillId="0" borderId="17" xfId="0" applyFont="1" applyBorder="1" applyAlignment="1">
      <alignment horizontal="right" wrapText="1"/>
    </xf>
    <xf numFmtId="10" fontId="0" fillId="0" borderId="17" xfId="2" applyNumberFormat="1" applyFont="1" applyBorder="1" applyAlignment="1" applyProtection="1"/>
    <xf numFmtId="165" fontId="0" fillId="0" borderId="17" xfId="0" applyNumberFormat="1" applyBorder="1"/>
    <xf numFmtId="165" fontId="0" fillId="0" borderId="24" xfId="0" applyNumberFormat="1" applyBorder="1"/>
    <xf numFmtId="10" fontId="0" fillId="0" borderId="0" xfId="2" applyNumberFormat="1" applyFont="1" applyBorder="1" applyAlignment="1" applyProtection="1"/>
    <xf numFmtId="0" fontId="0" fillId="0" borderId="23" xfId="0" applyFont="1" applyBorder="1"/>
    <xf numFmtId="0" fontId="0" fillId="0" borderId="0" xfId="0" applyFont="1" applyBorder="1" applyAlignment="1">
      <alignment horizontal="right" wrapText="1"/>
    </xf>
    <xf numFmtId="165" fontId="0" fillId="0" borderId="0" xfId="0" applyNumberFormat="1" applyBorder="1"/>
    <xf numFmtId="165" fontId="0" fillId="0" borderId="18" xfId="0" applyNumberFormat="1" applyBorder="1"/>
    <xf numFmtId="10" fontId="0" fillId="0" borderId="0" xfId="2" applyNumberFormat="1" applyFont="1" applyBorder="1" applyAlignment="1" applyProtection="1">
      <alignment horizontal="right"/>
    </xf>
    <xf numFmtId="0" fontId="0" fillId="0" borderId="12" xfId="0" applyFont="1" applyBorder="1"/>
    <xf numFmtId="0" fontId="0" fillId="0" borderId="20" xfId="0" applyFont="1" applyBorder="1" applyAlignment="1">
      <alignment horizontal="right" wrapText="1"/>
    </xf>
    <xf numFmtId="10" fontId="0" fillId="0" borderId="20" xfId="2" applyNumberFormat="1" applyFont="1" applyBorder="1" applyAlignment="1" applyProtection="1"/>
    <xf numFmtId="165" fontId="0" fillId="0" borderId="20" xfId="0" applyNumberFormat="1" applyBorder="1"/>
    <xf numFmtId="165" fontId="0" fillId="0" borderId="10" xfId="0" applyNumberFormat="1" applyBorder="1"/>
    <xf numFmtId="0" fontId="3" fillId="0" borderId="14" xfId="0" applyFont="1" applyBorder="1"/>
    <xf numFmtId="0" fontId="3" fillId="0" borderId="19" xfId="0" applyFont="1" applyBorder="1"/>
    <xf numFmtId="10" fontId="3" fillId="0" borderId="19" xfId="0" applyNumberFormat="1" applyFont="1" applyBorder="1"/>
    <xf numFmtId="165" fontId="3" fillId="0" borderId="19" xfId="0" applyNumberFormat="1" applyFont="1" applyBorder="1"/>
    <xf numFmtId="165" fontId="3" fillId="0" borderId="13" xfId="0" applyNumberFormat="1" applyFont="1" applyBorder="1"/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9" fontId="3" fillId="0" borderId="19" xfId="1" applyFont="1" applyBorder="1" applyAlignment="1" applyProtection="1"/>
    <xf numFmtId="169" fontId="3" fillId="0" borderId="13" xfId="1" applyFont="1" applyBorder="1" applyAlignment="1" applyProtection="1"/>
    <xf numFmtId="165" fontId="0" fillId="0" borderId="0" xfId="0" applyNumberFormat="1"/>
    <xf numFmtId="10" fontId="3" fillId="0" borderId="19" xfId="2" applyNumberFormat="1" applyFont="1" applyBorder="1" applyAlignment="1" applyProtection="1"/>
    <xf numFmtId="0" fontId="3" fillId="3" borderId="25" xfId="0" applyFont="1" applyFill="1" applyBorder="1"/>
    <xf numFmtId="0" fontId="3" fillId="3" borderId="26" xfId="0" applyFont="1" applyFill="1" applyBorder="1"/>
    <xf numFmtId="0" fontId="3" fillId="3" borderId="26" xfId="0" applyFont="1" applyFill="1" applyBorder="1" applyAlignment="1">
      <alignment horizontal="center"/>
    </xf>
    <xf numFmtId="165" fontId="3" fillId="3" borderId="26" xfId="0" applyNumberFormat="1" applyFont="1" applyFill="1" applyBorder="1"/>
    <xf numFmtId="165" fontId="3" fillId="3" borderId="27" xfId="0" applyNumberFormat="1" applyFont="1" applyFill="1" applyBorder="1"/>
    <xf numFmtId="165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0" fontId="3" fillId="3" borderId="28" xfId="0" applyFont="1" applyFill="1" applyBorder="1" applyAlignment="1">
      <alignment horizontal="center" vertical="center" wrapText="1"/>
    </xf>
    <xf numFmtId="165" fontId="3" fillId="3" borderId="29" xfId="0" applyNumberFormat="1" applyFont="1" applyFill="1" applyBorder="1" applyAlignment="1">
      <alignment horizontal="left" vertical="center" wrapText="1"/>
    </xf>
    <xf numFmtId="165" fontId="11" fillId="3" borderId="30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0" fontId="0" fillId="0" borderId="6" xfId="0" applyNumberFormat="1" applyFont="1" applyBorder="1" applyAlignment="1">
      <alignment wrapText="1"/>
    </xf>
    <xf numFmtId="0" fontId="12" fillId="0" borderId="6" xfId="0" applyFont="1" applyBorder="1" applyAlignment="1">
      <alignment wrapText="1"/>
    </xf>
    <xf numFmtId="165" fontId="12" fillId="0" borderId="6" xfId="0" applyNumberFormat="1" applyFont="1" applyBorder="1" applyAlignment="1">
      <alignment wrapText="1"/>
    </xf>
    <xf numFmtId="0" fontId="12" fillId="0" borderId="18" xfId="0" applyFont="1" applyBorder="1" applyAlignment="1">
      <alignment wrapText="1"/>
    </xf>
    <xf numFmtId="165" fontId="12" fillId="0" borderId="11" xfId="0" applyNumberFormat="1" applyFont="1" applyBorder="1" applyAlignment="1">
      <alignment wrapText="1"/>
    </xf>
    <xf numFmtId="165" fontId="12" fillId="0" borderId="15" xfId="0" applyNumberFormat="1" applyFont="1" applyBorder="1" applyAlignment="1">
      <alignment wrapText="1"/>
    </xf>
    <xf numFmtId="0" fontId="12" fillId="0" borderId="21" xfId="0" applyFont="1" applyBorder="1" applyAlignment="1">
      <alignment wrapText="1"/>
    </xf>
    <xf numFmtId="165" fontId="12" fillId="0" borderId="21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165" fontId="5" fillId="0" borderId="8" xfId="0" applyNumberFormat="1" applyFont="1" applyBorder="1" applyAlignment="1">
      <alignment wrapText="1"/>
    </xf>
    <xf numFmtId="168" fontId="0" fillId="0" borderId="6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165" fontId="0" fillId="0" borderId="21" xfId="0" applyNumberFormat="1" applyBorder="1" applyAlignment="1">
      <alignment wrapText="1"/>
    </xf>
    <xf numFmtId="167" fontId="0" fillId="0" borderId="6" xfId="0" applyNumberFormat="1" applyBorder="1" applyAlignment="1">
      <alignment wrapText="1"/>
    </xf>
    <xf numFmtId="165" fontId="0" fillId="0" borderId="6" xfId="2" applyNumberFormat="1" applyFont="1" applyBorder="1" applyAlignment="1" applyProtection="1">
      <alignment wrapText="1"/>
    </xf>
    <xf numFmtId="0" fontId="0" fillId="0" borderId="0" xfId="0" applyFont="1" applyAlignment="1">
      <alignment wrapText="1"/>
    </xf>
    <xf numFmtId="165" fontId="0" fillId="0" borderId="21" xfId="2" applyNumberFormat="1" applyFont="1" applyBorder="1" applyAlignment="1" applyProtection="1">
      <alignment wrapText="1"/>
    </xf>
    <xf numFmtId="0" fontId="3" fillId="0" borderId="25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165" fontId="5" fillId="0" borderId="16" xfId="2" applyNumberFormat="1" applyFont="1" applyBorder="1" applyAlignment="1" applyProtection="1">
      <alignment wrapText="1"/>
    </xf>
    <xf numFmtId="2" fontId="14" fillId="0" borderId="0" xfId="0" applyNumberFormat="1" applyFont="1" applyBorder="1" applyAlignment="1">
      <alignment horizontal="left" vertical="top" wrapText="1"/>
    </xf>
    <xf numFmtId="165" fontId="0" fillId="0" borderId="0" xfId="0" applyNumberFormat="1" applyBorder="1" applyAlignment="1">
      <alignment wrapText="1"/>
    </xf>
    <xf numFmtId="0" fontId="18" fillId="0" borderId="0" xfId="0" applyFont="1"/>
    <xf numFmtId="164" fontId="18" fillId="0" borderId="0" xfId="0" applyNumberFormat="1" applyFont="1"/>
    <xf numFmtId="0" fontId="17" fillId="0" borderId="0" xfId="0" applyFont="1"/>
    <xf numFmtId="164" fontId="18" fillId="0" borderId="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165" fontId="18" fillId="0" borderId="0" xfId="0" applyNumberFormat="1" applyFont="1"/>
    <xf numFmtId="172" fontId="18" fillId="0" borderId="0" xfId="0" applyNumberFormat="1" applyFont="1" applyAlignment="1">
      <alignment wrapText="1"/>
    </xf>
    <xf numFmtId="165" fontId="18" fillId="0" borderId="0" xfId="2" applyNumberFormat="1" applyFont="1" applyBorder="1" applyProtection="1"/>
    <xf numFmtId="166" fontId="18" fillId="0" borderId="0" xfId="0" applyNumberFormat="1" applyFont="1"/>
    <xf numFmtId="0" fontId="18" fillId="2" borderId="0" xfId="0" applyFont="1" applyFill="1" applyAlignment="1">
      <alignment wrapText="1"/>
    </xf>
    <xf numFmtId="0" fontId="20" fillId="0" borderId="0" xfId="0" applyFont="1"/>
    <xf numFmtId="172" fontId="21" fillId="0" borderId="0" xfId="0" applyNumberFormat="1" applyFont="1" applyFill="1" applyBorder="1"/>
    <xf numFmtId="165" fontId="26" fillId="0" borderId="0" xfId="0" applyNumberFormat="1" applyFont="1" applyAlignment="1">
      <alignment wrapText="1"/>
    </xf>
    <xf numFmtId="0" fontId="18" fillId="0" borderId="0" xfId="0" applyFont="1" applyFill="1" applyBorder="1" applyAlignment="1">
      <alignment wrapText="1"/>
    </xf>
    <xf numFmtId="172" fontId="18" fillId="0" borderId="0" xfId="0" applyNumberFormat="1" applyFont="1" applyFill="1" applyBorder="1" applyAlignment="1">
      <alignment wrapText="1"/>
    </xf>
    <xf numFmtId="172" fontId="18" fillId="0" borderId="0" xfId="0" applyNumberFormat="1" applyFont="1"/>
    <xf numFmtId="172" fontId="29" fillId="2" borderId="9" xfId="2" applyNumberFormat="1" applyFont="1" applyFill="1" applyBorder="1" applyAlignment="1" applyProtection="1">
      <alignment wrapText="1"/>
    </xf>
    <xf numFmtId="172" fontId="19" fillId="7" borderId="34" xfId="0" applyNumberFormat="1" applyFont="1" applyFill="1" applyBorder="1" applyAlignment="1">
      <alignment wrapText="1"/>
    </xf>
    <xf numFmtId="172" fontId="29" fillId="2" borderId="32" xfId="2" applyNumberFormat="1" applyFont="1" applyFill="1" applyBorder="1" applyAlignment="1" applyProtection="1">
      <alignment wrapText="1"/>
    </xf>
    <xf numFmtId="172" fontId="19" fillId="7" borderId="35" xfId="0" applyNumberFormat="1" applyFont="1" applyFill="1" applyBorder="1" applyAlignment="1">
      <alignment wrapText="1"/>
    </xf>
    <xf numFmtId="172" fontId="29" fillId="0" borderId="0" xfId="2" applyNumberFormat="1" applyFont="1" applyFill="1" applyBorder="1" applyAlignment="1" applyProtection="1">
      <alignment wrapText="1"/>
    </xf>
    <xf numFmtId="172" fontId="19" fillId="0" borderId="0" xfId="2" applyNumberFormat="1" applyFont="1" applyFill="1" applyBorder="1" applyAlignment="1" applyProtection="1">
      <alignment wrapText="1"/>
    </xf>
    <xf numFmtId="172" fontId="19" fillId="0" borderId="0" xfId="0" applyNumberFormat="1" applyFont="1" applyFill="1" applyBorder="1" applyAlignment="1">
      <alignment wrapText="1"/>
    </xf>
    <xf numFmtId="172" fontId="19" fillId="0" borderId="33" xfId="2" applyNumberFormat="1" applyFont="1" applyBorder="1" applyAlignment="1" applyProtection="1">
      <alignment wrapText="1"/>
    </xf>
    <xf numFmtId="172" fontId="19" fillId="0" borderId="5" xfId="2" applyNumberFormat="1" applyFont="1" applyBorder="1" applyAlignment="1" applyProtection="1">
      <alignment wrapText="1"/>
    </xf>
    <xf numFmtId="0" fontId="19" fillId="0" borderId="36" xfId="0" applyFont="1" applyBorder="1"/>
    <xf numFmtId="0" fontId="19" fillId="0" borderId="37" xfId="0" applyFont="1" applyBorder="1"/>
    <xf numFmtId="172" fontId="18" fillId="0" borderId="5" xfId="0" applyNumberFormat="1" applyFont="1" applyBorder="1" applyAlignment="1">
      <alignment wrapText="1"/>
    </xf>
    <xf numFmtId="172" fontId="18" fillId="0" borderId="33" xfId="0" applyNumberFormat="1" applyFont="1" applyBorder="1" applyAlignment="1">
      <alignment wrapText="1"/>
    </xf>
    <xf numFmtId="0" fontId="28" fillId="8" borderId="39" xfId="3" applyFont="1" applyFill="1" applyBorder="1" applyAlignment="1" applyProtection="1">
      <alignment horizontal="center" vertical="center" wrapText="1"/>
    </xf>
    <xf numFmtId="0" fontId="30" fillId="8" borderId="32" xfId="3" applyFont="1" applyFill="1" applyBorder="1" applyAlignment="1" applyProtection="1">
      <alignment horizontal="center" vertical="center" wrapText="1"/>
    </xf>
    <xf numFmtId="0" fontId="27" fillId="13" borderId="25" xfId="0" applyFont="1" applyFill="1" applyBorder="1" applyAlignment="1">
      <alignment horizontal="left" vertical="center"/>
    </xf>
    <xf numFmtId="0" fontId="22" fillId="13" borderId="26" xfId="0" applyFont="1" applyFill="1" applyBorder="1" applyAlignment="1">
      <alignment vertical="center" wrapText="1"/>
    </xf>
    <xf numFmtId="0" fontId="22" fillId="13" borderId="27" xfId="0" applyFont="1" applyFill="1" applyBorder="1" applyAlignment="1">
      <alignment vertical="center" wrapText="1"/>
    </xf>
    <xf numFmtId="0" fontId="31" fillId="5" borderId="39" xfId="3" applyFont="1" applyFill="1" applyBorder="1" applyAlignment="1" applyProtection="1">
      <alignment horizontal="center" vertical="center"/>
    </xf>
    <xf numFmtId="172" fontId="24" fillId="2" borderId="5" xfId="2" applyNumberFormat="1" applyFont="1" applyFill="1" applyBorder="1" applyAlignment="1" applyProtection="1">
      <alignment horizontal="center" vertical="center" wrapText="1"/>
    </xf>
    <xf numFmtId="172" fontId="24" fillId="2" borderId="6" xfId="2" applyNumberFormat="1" applyFont="1" applyFill="1" applyBorder="1" applyAlignment="1" applyProtection="1">
      <alignment horizontal="center" vertical="center" wrapText="1"/>
    </xf>
    <xf numFmtId="172" fontId="20" fillId="0" borderId="6" xfId="2" applyNumberFormat="1" applyFont="1" applyBorder="1" applyAlignment="1" applyProtection="1">
      <alignment horizontal="center" vertical="center" wrapText="1"/>
    </xf>
    <xf numFmtId="172" fontId="24" fillId="0" borderId="6" xfId="2" applyNumberFormat="1" applyFont="1" applyBorder="1" applyAlignment="1" applyProtection="1">
      <alignment horizontal="center" vertical="center" wrapText="1"/>
    </xf>
    <xf numFmtId="172" fontId="20" fillId="0" borderId="6" xfId="2" applyNumberFormat="1" applyFont="1" applyFill="1" applyBorder="1" applyAlignment="1" applyProtection="1">
      <alignment horizontal="center" vertical="center" wrapText="1"/>
    </xf>
    <xf numFmtId="172" fontId="20" fillId="11" borderId="6" xfId="2" applyNumberFormat="1" applyFont="1" applyFill="1" applyBorder="1" applyAlignment="1" applyProtection="1">
      <alignment horizontal="center" vertical="center" wrapText="1"/>
    </xf>
    <xf numFmtId="172" fontId="19" fillId="0" borderId="33" xfId="2" applyNumberFormat="1" applyFont="1" applyFill="1" applyBorder="1" applyAlignment="1" applyProtection="1">
      <alignment horizontal="center" vertical="center" wrapText="1"/>
    </xf>
    <xf numFmtId="172" fontId="24" fillId="0" borderId="6" xfId="2" quotePrefix="1" applyNumberFormat="1" applyFont="1" applyBorder="1" applyAlignment="1" applyProtection="1">
      <alignment horizontal="center" vertical="center" wrapText="1"/>
    </xf>
    <xf numFmtId="172" fontId="19" fillId="0" borderId="6" xfId="2" applyNumberFormat="1" applyFont="1" applyFill="1" applyBorder="1" applyAlignment="1" applyProtection="1">
      <alignment horizontal="center" vertical="center" wrapText="1"/>
    </xf>
    <xf numFmtId="172" fontId="24" fillId="9" borderId="5" xfId="2" applyNumberFormat="1" applyFont="1" applyFill="1" applyBorder="1" applyAlignment="1" applyProtection="1">
      <alignment horizontal="center" vertical="center" wrapText="1"/>
    </xf>
    <xf numFmtId="172" fontId="24" fillId="9" borderId="6" xfId="2" applyNumberFormat="1" applyFont="1" applyFill="1" applyBorder="1" applyAlignment="1" applyProtection="1">
      <alignment horizontal="center" vertical="center" wrapText="1"/>
    </xf>
    <xf numFmtId="172" fontId="20" fillId="10" borderId="6" xfId="2" applyNumberFormat="1" applyFont="1" applyFill="1" applyBorder="1" applyAlignment="1" applyProtection="1">
      <alignment horizontal="center" vertical="center" wrapText="1"/>
    </xf>
    <xf numFmtId="172" fontId="24" fillId="10" borderId="6" xfId="2" applyNumberFormat="1" applyFont="1" applyFill="1" applyBorder="1" applyAlignment="1" applyProtection="1">
      <alignment horizontal="center" vertical="center" wrapText="1"/>
    </xf>
    <xf numFmtId="172" fontId="19" fillId="10" borderId="33" xfId="2" applyNumberFormat="1" applyFont="1" applyFill="1" applyBorder="1" applyAlignment="1" applyProtection="1">
      <alignment horizontal="center" vertical="center" wrapText="1"/>
    </xf>
    <xf numFmtId="172" fontId="24" fillId="2" borderId="21" xfId="2" applyNumberFormat="1" applyFont="1" applyFill="1" applyBorder="1" applyAlignment="1" applyProtection="1">
      <alignment horizontal="center" vertical="center" wrapText="1"/>
    </xf>
    <xf numFmtId="172" fontId="24" fillId="0" borderId="21" xfId="2" applyNumberFormat="1" applyFont="1" applyBorder="1" applyAlignment="1" applyProtection="1">
      <alignment horizontal="center" vertical="center" wrapText="1"/>
    </xf>
    <xf numFmtId="172" fontId="20" fillId="0" borderId="21" xfId="2" applyNumberFormat="1" applyFont="1" applyBorder="1" applyAlignment="1" applyProtection="1">
      <alignment horizontal="center" vertical="center" wrapText="1"/>
    </xf>
    <xf numFmtId="172" fontId="24" fillId="0" borderId="11" xfId="2" applyNumberFormat="1" applyFont="1" applyBorder="1" applyAlignment="1" applyProtection="1">
      <alignment horizontal="center" vertical="center" wrapText="1"/>
    </xf>
    <xf numFmtId="172" fontId="20" fillId="0" borderId="11" xfId="2" applyNumberFormat="1" applyFont="1" applyBorder="1" applyAlignment="1" applyProtection="1">
      <alignment horizontal="center" vertical="center" wrapText="1"/>
    </xf>
    <xf numFmtId="172" fontId="20" fillId="0" borderId="31" xfId="2" applyNumberFormat="1" applyFont="1" applyBorder="1" applyAlignment="1" applyProtection="1">
      <alignment horizontal="center" vertical="center" wrapText="1"/>
    </xf>
    <xf numFmtId="172" fontId="24" fillId="0" borderId="31" xfId="2" applyNumberFormat="1" applyFont="1" applyBorder="1" applyAlignment="1" applyProtection="1">
      <alignment horizontal="center" vertical="center" wrapText="1"/>
    </xf>
    <xf numFmtId="172" fontId="20" fillId="11" borderId="31" xfId="2" applyNumberFormat="1" applyFont="1" applyFill="1" applyBorder="1" applyAlignment="1" applyProtection="1">
      <alignment horizontal="center" vertical="center" wrapText="1"/>
    </xf>
    <xf numFmtId="172" fontId="19" fillId="0" borderId="35" xfId="2" applyNumberFormat="1" applyFont="1" applyFill="1" applyBorder="1" applyAlignment="1" applyProtection="1">
      <alignment horizontal="center" vertical="center" wrapText="1"/>
    </xf>
    <xf numFmtId="172" fontId="29" fillId="2" borderId="9" xfId="2" applyNumberFormat="1" applyFont="1" applyFill="1" applyBorder="1" applyAlignment="1" applyProtection="1">
      <alignment horizontal="center" vertical="center" wrapText="1"/>
    </xf>
    <xf numFmtId="172" fontId="29" fillId="2" borderId="4" xfId="2" applyNumberFormat="1" applyFont="1" applyFill="1" applyBorder="1" applyAlignment="1" applyProtection="1">
      <alignment horizontal="center" vertical="center" wrapText="1"/>
    </xf>
    <xf numFmtId="172" fontId="29" fillId="2" borderId="32" xfId="2" applyNumberFormat="1" applyFont="1" applyFill="1" applyBorder="1" applyAlignment="1" applyProtection="1">
      <alignment horizontal="center" vertical="center" wrapText="1"/>
    </xf>
    <xf numFmtId="172" fontId="29" fillId="0" borderId="0" xfId="2" applyNumberFormat="1" applyFont="1" applyFill="1" applyBorder="1" applyAlignment="1" applyProtection="1">
      <alignment horizontal="center" vertical="center" wrapText="1"/>
    </xf>
    <xf numFmtId="172" fontId="29" fillId="2" borderId="6" xfId="2" applyNumberFormat="1" applyFont="1" applyFill="1" applyBorder="1" applyAlignment="1" applyProtection="1">
      <alignment horizontal="center" vertical="center" wrapText="1"/>
    </xf>
    <xf numFmtId="172" fontId="19" fillId="0" borderId="6" xfId="2" applyNumberFormat="1" applyFont="1" applyBorder="1" applyAlignment="1" applyProtection="1">
      <alignment horizontal="center" vertical="center" wrapText="1"/>
    </xf>
    <xf numFmtId="172" fontId="29" fillId="0" borderId="6" xfId="2" applyNumberFormat="1" applyFont="1" applyBorder="1" applyAlignment="1" applyProtection="1">
      <alignment horizontal="center" vertical="center" wrapText="1"/>
    </xf>
    <xf numFmtId="172" fontId="19" fillId="0" borderId="0" xfId="2" applyNumberFormat="1" applyFont="1" applyFill="1" applyBorder="1" applyAlignment="1" applyProtection="1">
      <alignment horizontal="center" vertical="center" wrapText="1"/>
    </xf>
    <xf numFmtId="172" fontId="29" fillId="0" borderId="5" xfId="2" quotePrefix="1" applyNumberFormat="1" applyFont="1" applyBorder="1" applyAlignment="1" applyProtection="1">
      <alignment horizontal="center" vertical="center" wrapText="1"/>
    </xf>
    <xf numFmtId="172" fontId="29" fillId="0" borderId="6" xfId="2" quotePrefix="1" applyNumberFormat="1" applyFont="1" applyBorder="1" applyAlignment="1" applyProtection="1">
      <alignment horizontal="center" vertical="center" wrapText="1"/>
    </xf>
    <xf numFmtId="172" fontId="19" fillId="0" borderId="33" xfId="2" applyNumberFormat="1" applyFont="1" applyBorder="1" applyAlignment="1" applyProtection="1">
      <alignment horizontal="center" vertical="center" wrapText="1"/>
    </xf>
    <xf numFmtId="172" fontId="19" fillId="7" borderId="34" xfId="0" applyNumberFormat="1" applyFont="1" applyFill="1" applyBorder="1" applyAlignment="1">
      <alignment horizontal="center" vertical="center" wrapText="1"/>
    </xf>
    <xf numFmtId="172" fontId="19" fillId="7" borderId="35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0" fontId="20" fillId="0" borderId="37" xfId="0" applyFont="1" applyBorder="1"/>
    <xf numFmtId="0" fontId="22" fillId="14" borderId="36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0" fillId="0" borderId="41" xfId="0" applyFont="1" applyBorder="1"/>
    <xf numFmtId="172" fontId="20" fillId="0" borderId="21" xfId="2" applyNumberFormat="1" applyFont="1" applyFill="1" applyBorder="1" applyAlignment="1" applyProtection="1">
      <alignment horizontal="center" vertical="center" wrapText="1"/>
    </xf>
    <xf numFmtId="172" fontId="20" fillId="11" borderId="21" xfId="2" applyNumberFormat="1" applyFont="1" applyFill="1" applyBorder="1" applyAlignment="1" applyProtection="1">
      <alignment horizontal="center" vertical="center" wrapText="1"/>
    </xf>
    <xf numFmtId="172" fontId="19" fillId="0" borderId="43" xfId="2" applyNumberFormat="1" applyFont="1" applyFill="1" applyBorder="1" applyAlignment="1" applyProtection="1">
      <alignment horizontal="center" vertical="center" wrapText="1"/>
    </xf>
    <xf numFmtId="172" fontId="29" fillId="12" borderId="4" xfId="2" applyNumberFormat="1" applyFont="1" applyFill="1" applyBorder="1" applyAlignment="1" applyProtection="1">
      <alignment horizontal="center" vertical="center" wrapText="1"/>
    </xf>
    <xf numFmtId="172" fontId="20" fillId="0" borderId="33" xfId="2" applyNumberFormat="1" applyFont="1" applyFill="1" applyBorder="1" applyAlignment="1" applyProtection="1">
      <alignment horizontal="center" vertical="center" wrapText="1"/>
    </xf>
    <xf numFmtId="172" fontId="29" fillId="2" borderId="44" xfId="2" applyNumberFormat="1" applyFont="1" applyFill="1" applyBorder="1" applyAlignment="1" applyProtection="1">
      <alignment horizontal="center" vertical="center" wrapText="1"/>
    </xf>
    <xf numFmtId="172" fontId="29" fillId="2" borderId="13" xfId="2" applyNumberFormat="1" applyFont="1" applyFill="1" applyBorder="1" applyAlignment="1" applyProtection="1">
      <alignment horizontal="center" vertical="center" wrapText="1"/>
    </xf>
    <xf numFmtId="172" fontId="19" fillId="7" borderId="45" xfId="0" applyNumberFormat="1" applyFont="1" applyFill="1" applyBorder="1" applyAlignment="1">
      <alignment horizontal="center" vertical="center" wrapText="1"/>
    </xf>
    <xf numFmtId="172" fontId="22" fillId="0" borderId="38" xfId="0" applyNumberFormat="1" applyFont="1" applyBorder="1"/>
    <xf numFmtId="164" fontId="32" fillId="0" borderId="37" xfId="0" applyNumberFormat="1" applyFont="1" applyBorder="1" applyAlignment="1">
      <alignment wrapText="1"/>
    </xf>
    <xf numFmtId="172" fontId="32" fillId="0" borderId="13" xfId="0" applyNumberFormat="1" applyFont="1" applyBorder="1" applyAlignment="1">
      <alignment horizontal="center" vertical="center" wrapText="1"/>
    </xf>
    <xf numFmtId="172" fontId="32" fillId="0" borderId="6" xfId="0" applyNumberFormat="1" applyFont="1" applyBorder="1" applyAlignment="1">
      <alignment horizontal="center" vertical="center" wrapText="1"/>
    </xf>
    <xf numFmtId="172" fontId="26" fillId="11" borderId="6" xfId="2" applyNumberFormat="1" applyFont="1" applyFill="1" applyBorder="1" applyAlignment="1" applyProtection="1">
      <alignment horizontal="center" vertical="center" wrapText="1"/>
    </xf>
    <xf numFmtId="172" fontId="32" fillId="0" borderId="33" xfId="0" applyNumberFormat="1" applyFont="1" applyBorder="1" applyAlignment="1">
      <alignment horizontal="center" vertical="center" wrapText="1"/>
    </xf>
    <xf numFmtId="172" fontId="32" fillId="0" borderId="0" xfId="0" applyNumberFormat="1" applyFont="1" applyAlignment="1">
      <alignment horizontal="center" vertical="center" wrapText="1"/>
    </xf>
    <xf numFmtId="172" fontId="32" fillId="0" borderId="0" xfId="0" applyNumberFormat="1" applyFont="1" applyAlignment="1">
      <alignment wrapText="1"/>
    </xf>
    <xf numFmtId="0" fontId="28" fillId="8" borderId="9" xfId="3" applyFont="1" applyFill="1" applyBorder="1" applyAlignment="1" applyProtection="1">
      <alignment horizontal="center" vertical="center" wrapText="1"/>
    </xf>
    <xf numFmtId="171" fontId="28" fillId="8" borderId="4" xfId="3" applyNumberFormat="1" applyFont="1" applyFill="1" applyBorder="1" applyAlignment="1" applyProtection="1">
      <alignment horizontal="center" vertical="center" wrapText="1"/>
    </xf>
    <xf numFmtId="0" fontId="28" fillId="8" borderId="4" xfId="3" applyFont="1" applyFill="1" applyBorder="1" applyAlignment="1" applyProtection="1">
      <alignment horizontal="center" vertical="center" wrapText="1"/>
    </xf>
    <xf numFmtId="172" fontId="24" fillId="10" borderId="6" xfId="2" quotePrefix="1" applyNumberFormat="1" applyFont="1" applyFill="1" applyBorder="1" applyAlignment="1" applyProtection="1">
      <alignment horizontal="center" vertical="center" wrapText="1"/>
    </xf>
    <xf numFmtId="172" fontId="20" fillId="6" borderId="21" xfId="2" applyNumberFormat="1" applyFont="1" applyFill="1" applyBorder="1" applyAlignment="1" applyProtection="1">
      <alignment horizontal="center" vertical="center" wrapText="1"/>
    </xf>
    <xf numFmtId="172" fontId="20" fillId="6" borderId="6" xfId="2" applyNumberFormat="1" applyFont="1" applyFill="1" applyBorder="1" applyAlignment="1" applyProtection="1">
      <alignment horizontal="center" vertical="center" wrapText="1"/>
    </xf>
    <xf numFmtId="172" fontId="20" fillId="11" borderId="13" xfId="2" applyNumberFormat="1" applyFont="1" applyFill="1" applyBorder="1" applyAlignment="1" applyProtection="1">
      <alignment horizontal="center" vertical="center" wrapText="1"/>
    </xf>
    <xf numFmtId="172" fontId="20" fillId="10" borderId="13" xfId="2" applyNumberFormat="1" applyFont="1" applyFill="1" applyBorder="1" applyAlignment="1" applyProtection="1">
      <alignment horizontal="center" vertical="center" wrapText="1"/>
    </xf>
    <xf numFmtId="172" fontId="32" fillId="0" borderId="5" xfId="0" applyNumberFormat="1" applyFont="1" applyBorder="1" applyAlignment="1">
      <alignment horizontal="center" vertical="center" wrapText="1"/>
    </xf>
    <xf numFmtId="0" fontId="28" fillId="0" borderId="0" xfId="3" applyFont="1" applyFill="1" applyBorder="1" applyAlignment="1" applyProtection="1">
      <alignment horizontal="center" vertical="center" wrapText="1"/>
    </xf>
    <xf numFmtId="172" fontId="20" fillId="0" borderId="0" xfId="2" applyNumberFormat="1" applyFont="1" applyFill="1" applyBorder="1" applyAlignment="1" applyProtection="1">
      <alignment horizontal="center" vertical="center" wrapText="1"/>
    </xf>
    <xf numFmtId="172" fontId="24" fillId="0" borderId="5" xfId="2" quotePrefix="1" applyNumberFormat="1" applyFont="1" applyBorder="1" applyAlignment="1" applyProtection="1">
      <alignment horizontal="center" vertical="center" wrapText="1"/>
    </xf>
    <xf numFmtId="172" fontId="24" fillId="10" borderId="5" xfId="2" quotePrefix="1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71" fontId="28" fillId="8" borderId="40" xfId="3" applyNumberFormat="1" applyFont="1" applyFill="1" applyBorder="1" applyAlignment="1" applyProtection="1">
      <alignment horizontal="center" vertical="center" wrapText="1"/>
    </xf>
    <xf numFmtId="171" fontId="28" fillId="8" borderId="11" xfId="3" applyNumberFormat="1" applyFont="1" applyFill="1" applyBorder="1" applyAlignment="1" applyProtection="1">
      <alignment horizontal="center" vertical="center" wrapText="1"/>
    </xf>
    <xf numFmtId="0" fontId="31" fillId="5" borderId="12" xfId="3" applyFont="1" applyFill="1" applyBorder="1" applyAlignment="1" applyProtection="1">
      <alignment horizontal="center" vertical="center"/>
    </xf>
    <xf numFmtId="0" fontId="30" fillId="8" borderId="46" xfId="3" applyFont="1" applyFill="1" applyBorder="1" applyAlignment="1" applyProtection="1">
      <alignment horizontal="center" vertical="center" wrapText="1"/>
    </xf>
    <xf numFmtId="0" fontId="22" fillId="14" borderId="25" xfId="0" applyFont="1" applyFill="1" applyBorder="1" applyAlignment="1">
      <alignment vertical="center"/>
    </xf>
    <xf numFmtId="0" fontId="22" fillId="14" borderId="26" xfId="0" applyFont="1" applyFill="1" applyBorder="1" applyAlignment="1">
      <alignment vertical="center"/>
    </xf>
    <xf numFmtId="0" fontId="22" fillId="14" borderId="26" xfId="0" applyFont="1" applyFill="1" applyBorder="1" applyAlignment="1">
      <alignment horizontal="center" vertical="center"/>
    </xf>
    <xf numFmtId="0" fontId="22" fillId="14" borderId="27" xfId="0" applyFont="1" applyFill="1" applyBorder="1" applyAlignment="1">
      <alignment horizontal="center" vertical="center"/>
    </xf>
    <xf numFmtId="172" fontId="20" fillId="0" borderId="0" xfId="2" applyNumberFormat="1" applyFont="1" applyFill="1" applyBorder="1" applyAlignment="1" applyProtection="1">
      <alignment wrapText="1"/>
    </xf>
    <xf numFmtId="0" fontId="22" fillId="14" borderId="36" xfId="0" applyFont="1" applyFill="1" applyBorder="1" applyAlignment="1">
      <alignment horizontal="center" vertical="center"/>
    </xf>
    <xf numFmtId="0" fontId="30" fillId="8" borderId="37" xfId="3" applyFont="1" applyFill="1" applyBorder="1" applyAlignment="1" applyProtection="1">
      <alignment horizontal="center" vertical="center" wrapText="1"/>
    </xf>
    <xf numFmtId="172" fontId="20" fillId="0" borderId="5" xfId="2" applyNumberFormat="1" applyFont="1" applyFill="1" applyBorder="1" applyAlignment="1" applyProtection="1">
      <alignment wrapText="1"/>
    </xf>
    <xf numFmtId="172" fontId="23" fillId="0" borderId="33" xfId="0" applyNumberFormat="1" applyFont="1" applyBorder="1"/>
    <xf numFmtId="172" fontId="23" fillId="0" borderId="35" xfId="0" applyNumberFormat="1" applyFont="1" applyBorder="1"/>
    <xf numFmtId="172" fontId="19" fillId="0" borderId="37" xfId="2" applyNumberFormat="1" applyFont="1" applyFill="1" applyBorder="1" applyAlignment="1" applyProtection="1">
      <alignment horizontal="center" wrapText="1"/>
    </xf>
    <xf numFmtId="172" fontId="19" fillId="10" borderId="37" xfId="2" applyNumberFormat="1" applyFont="1" applyFill="1" applyBorder="1" applyAlignment="1" applyProtection="1">
      <alignment horizontal="center" wrapText="1"/>
    </xf>
    <xf numFmtId="172" fontId="19" fillId="0" borderId="41" xfId="2" applyNumberFormat="1" applyFont="1" applyFill="1" applyBorder="1" applyAlignment="1" applyProtection="1">
      <alignment horizontal="center" wrapText="1"/>
    </xf>
    <xf numFmtId="172" fontId="29" fillId="2" borderId="36" xfId="2" applyNumberFormat="1" applyFont="1" applyFill="1" applyBorder="1" applyAlignment="1" applyProtection="1">
      <alignment horizontal="center" wrapText="1"/>
    </xf>
    <xf numFmtId="172" fontId="32" fillId="0" borderId="37" xfId="0" applyNumberFormat="1" applyFont="1" applyBorder="1" applyAlignment="1">
      <alignment horizontal="center" wrapText="1"/>
    </xf>
    <xf numFmtId="172" fontId="19" fillId="0" borderId="37" xfId="2" applyNumberFormat="1" applyFont="1" applyBorder="1" applyAlignment="1" applyProtection="1">
      <alignment horizontal="center" wrapText="1"/>
    </xf>
    <xf numFmtId="172" fontId="19" fillId="7" borderId="38" xfId="0" applyNumberFormat="1" applyFont="1" applyFill="1" applyBorder="1" applyAlignment="1">
      <alignment horizontal="center" wrapText="1"/>
    </xf>
    <xf numFmtId="172" fontId="20" fillId="0" borderId="42" xfId="2" applyNumberFormat="1" applyFont="1" applyFill="1" applyBorder="1" applyAlignment="1" applyProtection="1">
      <alignment wrapText="1"/>
    </xf>
    <xf numFmtId="172" fontId="20" fillId="0" borderId="33" xfId="2" applyNumberFormat="1" applyFont="1" applyFill="1" applyBorder="1" applyAlignment="1" applyProtection="1">
      <alignment wrapText="1"/>
    </xf>
    <xf numFmtId="172" fontId="20" fillId="0" borderId="43" xfId="2" applyNumberFormat="1" applyFont="1" applyFill="1" applyBorder="1" applyAlignment="1" applyProtection="1">
      <alignment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32" xfId="0" applyFont="1" applyFill="1" applyBorder="1" applyAlignment="1">
      <alignment horizontal="center" vertical="center" wrapText="1"/>
    </xf>
    <xf numFmtId="172" fontId="20" fillId="0" borderId="32" xfId="2" applyNumberFormat="1" applyFont="1" applyFill="1" applyBorder="1" applyAlignment="1" applyProtection="1">
      <alignment wrapText="1"/>
    </xf>
    <xf numFmtId="9" fontId="7" fillId="0" borderId="5" xfId="2" applyFont="1" applyBorder="1"/>
    <xf numFmtId="9" fontId="7" fillId="0" borderId="34" xfId="2" applyFont="1" applyBorder="1"/>
    <xf numFmtId="9" fontId="7" fillId="0" borderId="42" xfId="2" applyFont="1" applyBorder="1"/>
    <xf numFmtId="172" fontId="23" fillId="0" borderId="43" xfId="0" applyNumberFormat="1" applyFont="1" applyBorder="1"/>
    <xf numFmtId="9" fontId="7" fillId="0" borderId="9" xfId="2" applyFont="1" applyBorder="1"/>
    <xf numFmtId="172" fontId="23" fillId="0" borderId="32" xfId="0" applyNumberFormat="1" applyFont="1" applyBorder="1"/>
    <xf numFmtId="172" fontId="32" fillId="0" borderId="37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72" fontId="18" fillId="0" borderId="5" xfId="0" applyNumberFormat="1" applyFont="1" applyBorder="1" applyAlignment="1">
      <alignment vertical="center" wrapText="1"/>
    </xf>
    <xf numFmtId="172" fontId="18" fillId="0" borderId="3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center" wrapText="1"/>
    </xf>
    <xf numFmtId="10" fontId="3" fillId="0" borderId="19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10" fontId="3" fillId="0" borderId="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65" fontId="0" fillId="0" borderId="23" xfId="0" applyNumberFormat="1" applyFont="1" applyBorder="1" applyAlignment="1">
      <alignment horizontal="center" wrapText="1"/>
    </xf>
    <xf numFmtId="168" fontId="3" fillId="0" borderId="6" xfId="0" applyNumberFormat="1" applyFont="1" applyBorder="1" applyAlignment="1">
      <alignment horizontal="center" vertical="center" wrapText="1"/>
    </xf>
  </cellXfs>
  <cellStyles count="8">
    <cellStyle name="Hyperlink" xfId="7"/>
    <cellStyle name="Lien hypertexte" xfId="3" builtinId="8"/>
    <cellStyle name="Monétaire" xfId="1" builtinId="4"/>
    <cellStyle name="Normal" xfId="0" builtinId="0"/>
    <cellStyle name="Normal 2" xfId="5"/>
    <cellStyle name="Pourcentage" xfId="2" builtinId="5"/>
    <cellStyle name="Pourcentage 2" xfId="6"/>
    <cellStyle name="TableStyleLight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53735"/>
      <rgbColor rgb="FFEEECE1"/>
      <rgbColor rgb="FFDCE6F2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E6B9B8"/>
      <rgbColor rgb="FF538DD5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AO737"/>
  <sheetViews>
    <sheetView tabSelected="1" topLeftCell="A22" zoomScaleNormal="100" workbookViewId="0">
      <pane xSplit="2" topLeftCell="C1" activePane="topRight" state="frozen"/>
      <selection pane="topRight" activeCell="C4" sqref="C4"/>
    </sheetView>
  </sheetViews>
  <sheetFormatPr baseColWidth="10" defaultColWidth="9.5703125" defaultRowHeight="12" x14ac:dyDescent="0.2"/>
  <cols>
    <col min="1" max="1" width="2.7109375" style="134" customWidth="1"/>
    <col min="2" max="2" width="34" style="134" customWidth="1"/>
    <col min="3" max="3" width="12" style="143" customWidth="1"/>
    <col min="4" max="4" width="9.5703125" style="138" customWidth="1"/>
    <col min="5" max="5" width="11.5703125" style="138" customWidth="1"/>
    <col min="6" max="9" width="9.5703125" style="138" customWidth="1"/>
    <col min="10" max="13" width="12.7109375" style="138" customWidth="1"/>
    <col min="14" max="14" width="11.42578125" style="138" customWidth="1"/>
    <col min="15" max="15" width="1.7109375" style="147" customWidth="1"/>
    <col min="16" max="17" width="12.5703125" style="134" customWidth="1"/>
    <col min="18" max="18" width="8.85546875" style="134" customWidth="1"/>
    <col min="19" max="19" width="8.85546875" style="139" customWidth="1"/>
    <col min="20" max="20" width="8.7109375" style="135" customWidth="1"/>
    <col min="21" max="22" width="8.5703125" style="134" customWidth="1"/>
    <col min="23" max="23" width="12" style="134" customWidth="1"/>
    <col min="24" max="26" width="17.7109375" style="134" customWidth="1"/>
    <col min="27" max="27" width="1.7109375" style="147" customWidth="1"/>
    <col min="28" max="28" width="17.7109375" style="134" customWidth="1"/>
    <col min="29" max="29" width="1.7109375" style="147" customWidth="1"/>
    <col min="30" max="31" width="14.28515625" style="147" customWidth="1"/>
    <col min="32" max="32" width="1.7109375" style="147" customWidth="1"/>
    <col min="33" max="33" width="14.42578125" style="143" customWidth="1"/>
    <col min="34" max="34" width="14.140625" style="143" customWidth="1"/>
    <col min="35" max="35" width="1.7109375" style="147" customWidth="1"/>
    <col min="36" max="37" width="13.140625" style="143" customWidth="1"/>
    <col min="38" max="38" width="1.7109375" style="147" customWidth="1"/>
    <col min="39" max="16384" width="9.5703125" style="134"/>
  </cols>
  <sheetData>
    <row r="1" spans="2:39" ht="12.75" thickBot="1" x14ac:dyDescent="0.25">
      <c r="AG1" s="147"/>
      <c r="AH1" s="147"/>
      <c r="AJ1" s="147"/>
      <c r="AK1" s="147"/>
    </row>
    <row r="2" spans="2:39" ht="48" customHeight="1" thickBot="1" x14ac:dyDescent="0.25">
      <c r="B2" s="208" t="s">
        <v>218</v>
      </c>
      <c r="C2" s="165" t="s">
        <v>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239"/>
      <c r="P2" s="244" t="s">
        <v>5</v>
      </c>
      <c r="Q2" s="245"/>
      <c r="R2" s="245"/>
      <c r="S2" s="245"/>
      <c r="T2" s="245"/>
      <c r="U2" s="245"/>
      <c r="V2" s="245"/>
      <c r="W2" s="245"/>
      <c r="X2" s="245"/>
      <c r="Y2" s="246"/>
      <c r="Z2" s="247"/>
      <c r="AA2" s="239"/>
      <c r="AB2" s="249"/>
      <c r="AC2" s="239"/>
      <c r="AD2" s="165" t="s">
        <v>219</v>
      </c>
      <c r="AE2" s="167"/>
      <c r="AF2" s="239"/>
      <c r="AG2" s="165" t="s">
        <v>220</v>
      </c>
      <c r="AH2" s="167"/>
      <c r="AI2" s="239"/>
      <c r="AJ2" s="165" t="s">
        <v>225</v>
      </c>
      <c r="AK2" s="167"/>
      <c r="AL2" s="239"/>
    </row>
    <row r="3" spans="2:39" ht="44.25" customHeight="1" x14ac:dyDescent="0.2">
      <c r="B3" s="207" t="s">
        <v>3</v>
      </c>
      <c r="C3" s="226" t="s">
        <v>6</v>
      </c>
      <c r="D3" s="227" t="s">
        <v>7</v>
      </c>
      <c r="E3" s="228" t="s">
        <v>8</v>
      </c>
      <c r="F3" s="228" t="s">
        <v>9</v>
      </c>
      <c r="G3" s="228" t="s">
        <v>10</v>
      </c>
      <c r="H3" s="228" t="s">
        <v>0</v>
      </c>
      <c r="I3" s="163" t="s">
        <v>11</v>
      </c>
      <c r="J3" s="163" t="s">
        <v>212</v>
      </c>
      <c r="K3" s="168" t="s">
        <v>215</v>
      </c>
      <c r="L3" s="168" t="s">
        <v>216</v>
      </c>
      <c r="M3" s="168" t="s">
        <v>217</v>
      </c>
      <c r="N3" s="164" t="s">
        <v>12</v>
      </c>
      <c r="O3" s="235"/>
      <c r="P3" s="240" t="s">
        <v>13</v>
      </c>
      <c r="Q3" s="241" t="s">
        <v>14</v>
      </c>
      <c r="R3" s="241" t="s">
        <v>15</v>
      </c>
      <c r="S3" s="241" t="s">
        <v>16</v>
      </c>
      <c r="T3" s="241" t="s">
        <v>17</v>
      </c>
      <c r="U3" s="241" t="s">
        <v>227</v>
      </c>
      <c r="V3" s="241" t="s">
        <v>1</v>
      </c>
      <c r="W3" s="241" t="s">
        <v>18</v>
      </c>
      <c r="X3" s="241" t="s">
        <v>19</v>
      </c>
      <c r="Y3" s="242" t="s">
        <v>214</v>
      </c>
      <c r="Z3" s="243" t="s">
        <v>20</v>
      </c>
      <c r="AA3" s="235"/>
      <c r="AB3" s="250" t="s">
        <v>211</v>
      </c>
      <c r="AC3" s="235"/>
      <c r="AD3" s="264" t="s">
        <v>221</v>
      </c>
      <c r="AE3" s="265" t="s">
        <v>222</v>
      </c>
      <c r="AF3" s="235"/>
      <c r="AG3" s="264" t="s">
        <v>221</v>
      </c>
      <c r="AH3" s="265" t="s">
        <v>222</v>
      </c>
      <c r="AI3" s="235"/>
      <c r="AJ3" s="264" t="s">
        <v>223</v>
      </c>
      <c r="AK3" s="265" t="s">
        <v>224</v>
      </c>
      <c r="AL3" s="235"/>
    </row>
    <row r="4" spans="2:39" ht="14.25" customHeight="1" x14ac:dyDescent="0.2">
      <c r="B4" s="206" t="s">
        <v>21</v>
      </c>
      <c r="C4" s="169">
        <v>24544.138749248228</v>
      </c>
      <c r="D4" s="170">
        <v>1831.3197975594421</v>
      </c>
      <c r="E4" s="171">
        <v>4760.6177606177607</v>
      </c>
      <c r="F4" s="172">
        <v>2344.53921134249</v>
      </c>
      <c r="G4" s="173">
        <v>0</v>
      </c>
      <c r="H4" s="173">
        <v>0</v>
      </c>
      <c r="I4" s="173">
        <v>589.40981798124653</v>
      </c>
      <c r="J4" s="173">
        <v>0</v>
      </c>
      <c r="K4" s="174">
        <v>1586.8725868725869</v>
      </c>
      <c r="L4" s="174">
        <v>680.08825151682299</v>
      </c>
      <c r="M4" s="174">
        <v>0</v>
      </c>
      <c r="N4" s="175">
        <v>36336.986175138576</v>
      </c>
      <c r="O4" s="236"/>
      <c r="P4" s="237">
        <v>3727.1783894983628</v>
      </c>
      <c r="Q4" s="176">
        <v>1019.5084101289774</v>
      </c>
      <c r="R4" s="172">
        <v>2299.9659869125753</v>
      </c>
      <c r="S4" s="172">
        <v>3126.3357395530174</v>
      </c>
      <c r="T4" s="171">
        <v>1649.9661601411715</v>
      </c>
      <c r="U4" s="171">
        <v>428.47214178153598</v>
      </c>
      <c r="V4" s="171">
        <v>973.49424768779602</v>
      </c>
      <c r="W4" s="171">
        <v>728.17369727047139</v>
      </c>
      <c r="X4" s="171">
        <v>6422.7923050339823</v>
      </c>
      <c r="Y4" s="174">
        <v>1428.24047260512</v>
      </c>
      <c r="Z4" s="175">
        <v>21804.127550613011</v>
      </c>
      <c r="AA4" s="248"/>
      <c r="AB4" s="254">
        <v>911.58102333735064</v>
      </c>
      <c r="AC4" s="248"/>
      <c r="AD4" s="251">
        <v>59052.694749088936</v>
      </c>
      <c r="AE4" s="262">
        <v>58141.113725751587</v>
      </c>
      <c r="AF4" s="248"/>
      <c r="AG4" s="251">
        <v>55221.009815990794</v>
      </c>
      <c r="AH4" s="262">
        <v>54309.428792653445</v>
      </c>
      <c r="AI4" s="248"/>
      <c r="AJ4" s="267">
        <v>6.9388172108156024E-2</v>
      </c>
      <c r="AK4" s="252">
        <v>3831.6849330981422</v>
      </c>
      <c r="AL4" s="248"/>
      <c r="AM4" s="134" t="b">
        <f>Z4+N4+AB4=AD4</f>
        <v>1</v>
      </c>
    </row>
    <row r="5" spans="2:39" ht="12.75" x14ac:dyDescent="0.2">
      <c r="B5" s="206" t="s">
        <v>22</v>
      </c>
      <c r="C5" s="178">
        <v>0</v>
      </c>
      <c r="D5" s="179">
        <v>0</v>
      </c>
      <c r="E5" s="180">
        <v>0</v>
      </c>
      <c r="F5" s="181">
        <v>0</v>
      </c>
      <c r="G5" s="180">
        <v>0</v>
      </c>
      <c r="H5" s="180">
        <v>0</v>
      </c>
      <c r="I5" s="180">
        <v>0</v>
      </c>
      <c r="J5" s="180">
        <v>0</v>
      </c>
      <c r="K5" s="180">
        <v>0</v>
      </c>
      <c r="L5" s="180">
        <v>0</v>
      </c>
      <c r="M5" s="180">
        <v>0</v>
      </c>
      <c r="N5" s="182">
        <v>0</v>
      </c>
      <c r="O5" s="236"/>
      <c r="P5" s="238">
        <v>0</v>
      </c>
      <c r="Q5" s="229">
        <v>0</v>
      </c>
      <c r="R5" s="181">
        <v>0</v>
      </c>
      <c r="S5" s="181">
        <v>0</v>
      </c>
      <c r="T5" s="180">
        <v>0</v>
      </c>
      <c r="U5" s="180">
        <v>0</v>
      </c>
      <c r="V5" s="180">
        <v>0</v>
      </c>
      <c r="W5" s="180">
        <v>0</v>
      </c>
      <c r="X5" s="180">
        <v>0</v>
      </c>
      <c r="Y5" s="180">
        <v>0</v>
      </c>
      <c r="Z5" s="175">
        <v>0</v>
      </c>
      <c r="AA5" s="248"/>
      <c r="AB5" s="255">
        <v>0</v>
      </c>
      <c r="AC5" s="248"/>
      <c r="AD5" s="251">
        <v>0</v>
      </c>
      <c r="AE5" s="262">
        <v>0</v>
      </c>
      <c r="AF5" s="248"/>
      <c r="AG5" s="251">
        <v>0</v>
      </c>
      <c r="AH5" s="262">
        <v>0</v>
      </c>
      <c r="AI5" s="248"/>
      <c r="AJ5" s="267">
        <v>0</v>
      </c>
      <c r="AK5" s="252">
        <v>0</v>
      </c>
      <c r="AL5" s="248"/>
      <c r="AM5" s="134" t="b">
        <f t="shared" ref="AM5:AM29" si="0">Z5+N5+AB5=AD5</f>
        <v>1</v>
      </c>
    </row>
    <row r="6" spans="2:39" ht="12.75" x14ac:dyDescent="0.2">
      <c r="B6" s="206" t="s">
        <v>23</v>
      </c>
      <c r="C6" s="169">
        <v>15466.987678966647</v>
      </c>
      <c r="D6" s="179">
        <v>0</v>
      </c>
      <c r="E6" s="171">
        <v>3000</v>
      </c>
      <c r="F6" s="172">
        <v>1477.4590163934424</v>
      </c>
      <c r="G6" s="173">
        <v>0</v>
      </c>
      <c r="H6" s="173">
        <v>0</v>
      </c>
      <c r="I6" s="173">
        <v>371.42857142857144</v>
      </c>
      <c r="J6" s="173">
        <v>0</v>
      </c>
      <c r="K6" s="174">
        <v>1000</v>
      </c>
      <c r="L6" s="174">
        <v>428.57142857142856</v>
      </c>
      <c r="M6" s="174">
        <v>0</v>
      </c>
      <c r="N6" s="175">
        <v>21744.446695360086</v>
      </c>
      <c r="O6" s="236"/>
      <c r="P6" s="237">
        <v>2348.7571846230562</v>
      </c>
      <c r="Q6" s="229">
        <v>0</v>
      </c>
      <c r="R6" s="176">
        <v>1449.3702934558562</v>
      </c>
      <c r="S6" s="172">
        <v>1970.1239818594443</v>
      </c>
      <c r="T6" s="176">
        <v>1039.7596970232685</v>
      </c>
      <c r="U6" s="176">
        <v>270.01042511293872</v>
      </c>
      <c r="V6" s="176">
        <v>613.46717798330701</v>
      </c>
      <c r="W6" s="176">
        <v>458.87344913151367</v>
      </c>
      <c r="X6" s="176">
        <v>4047.4530584034101</v>
      </c>
      <c r="Y6" s="174">
        <v>900.0347503764624</v>
      </c>
      <c r="Z6" s="175">
        <v>13097.850017969258</v>
      </c>
      <c r="AA6" s="248"/>
      <c r="AB6" s="254">
        <v>556.59033636463232</v>
      </c>
      <c r="AC6" s="248"/>
      <c r="AD6" s="251">
        <v>35398.887049693978</v>
      </c>
      <c r="AE6" s="262">
        <v>34842.296713329342</v>
      </c>
      <c r="AF6" s="248"/>
      <c r="AG6" s="251">
        <v>32051.835006244193</v>
      </c>
      <c r="AH6" s="262">
        <v>31495.244669879561</v>
      </c>
      <c r="AI6" s="248"/>
      <c r="AJ6" s="267">
        <v>0.10442622217410415</v>
      </c>
      <c r="AK6" s="252">
        <v>3347.0520434497848</v>
      </c>
      <c r="AL6" s="248"/>
      <c r="AM6" s="134" t="b">
        <f t="shared" si="0"/>
        <v>1</v>
      </c>
    </row>
    <row r="7" spans="2:39" ht="12.75" x14ac:dyDescent="0.2">
      <c r="B7" s="206" t="s">
        <v>24</v>
      </c>
      <c r="C7" s="169">
        <v>7942.5071864963857</v>
      </c>
      <c r="D7" s="179">
        <v>0</v>
      </c>
      <c r="E7" s="171">
        <v>1540.5405405405406</v>
      </c>
      <c r="F7" s="172">
        <v>758.6951705804164</v>
      </c>
      <c r="G7" s="173">
        <v>0</v>
      </c>
      <c r="H7" s="173">
        <v>0</v>
      </c>
      <c r="I7" s="173">
        <v>190.73359073359075</v>
      </c>
      <c r="J7" s="173">
        <v>0</v>
      </c>
      <c r="K7" s="174">
        <v>513.51351351351354</v>
      </c>
      <c r="L7" s="174">
        <v>220.07722007722006</v>
      </c>
      <c r="M7" s="174">
        <v>0</v>
      </c>
      <c r="N7" s="175">
        <v>11166.067221941668</v>
      </c>
      <c r="O7" s="236"/>
      <c r="P7" s="237">
        <v>1206.1185542658934</v>
      </c>
      <c r="Q7" s="229">
        <v>0</v>
      </c>
      <c r="R7" s="176">
        <v>744.27123177462897</v>
      </c>
      <c r="S7" s="172">
        <v>1011.6852879818766</v>
      </c>
      <c r="T7" s="176">
        <v>533.93065522816494</v>
      </c>
      <c r="U7" s="176">
        <v>138.6540020850226</v>
      </c>
      <c r="V7" s="176">
        <v>315.02368599142795</v>
      </c>
      <c r="W7" s="176">
        <v>235.63771712158808</v>
      </c>
      <c r="X7" s="176">
        <v>2078.4218408017509</v>
      </c>
      <c r="Y7" s="174">
        <v>462.18000695007527</v>
      </c>
      <c r="Z7" s="175">
        <v>6725.922982200429</v>
      </c>
      <c r="AA7" s="248"/>
      <c r="AB7" s="254">
        <v>276.10386764544756</v>
      </c>
      <c r="AC7" s="248"/>
      <c r="AD7" s="251">
        <v>18168.094071787546</v>
      </c>
      <c r="AE7" s="262">
        <v>17891.990204142097</v>
      </c>
      <c r="AF7" s="248"/>
      <c r="AG7" s="251">
        <v>15899.72917632586</v>
      </c>
      <c r="AH7" s="262">
        <v>15623.625308680412</v>
      </c>
      <c r="AI7" s="248"/>
      <c r="AJ7" s="267">
        <v>0.14266688886998161</v>
      </c>
      <c r="AK7" s="252">
        <v>2268.3648954616856</v>
      </c>
      <c r="AL7" s="248"/>
      <c r="AM7" s="134" t="b">
        <f t="shared" si="0"/>
        <v>1</v>
      </c>
    </row>
    <row r="8" spans="2:39" ht="12.75" x14ac:dyDescent="0.2">
      <c r="B8" s="206" t="s">
        <v>25</v>
      </c>
      <c r="C8" s="169">
        <v>84381.67409413078</v>
      </c>
      <c r="D8" s="170">
        <v>6295.9972602226089</v>
      </c>
      <c r="E8" s="171">
        <v>16366.795366795368</v>
      </c>
      <c r="F8" s="172">
        <v>8060.423128046079</v>
      </c>
      <c r="G8" s="173">
        <v>0</v>
      </c>
      <c r="H8" s="173">
        <v>0</v>
      </c>
      <c r="I8" s="173">
        <v>2026.365140650855</v>
      </c>
      <c r="J8" s="173">
        <v>0</v>
      </c>
      <c r="K8" s="174">
        <v>5455.598455598456</v>
      </c>
      <c r="L8" s="174">
        <v>2338.1136238279096</v>
      </c>
      <c r="M8" s="174">
        <v>0</v>
      </c>
      <c r="N8" s="175">
        <v>124924.96706927207</v>
      </c>
      <c r="O8" s="236"/>
      <c r="P8" s="237">
        <v>12813.876069005322</v>
      </c>
      <c r="Q8" s="176">
        <v>3505.0252640200615</v>
      </c>
      <c r="R8" s="176">
        <v>7907.1823345680514</v>
      </c>
      <c r="S8" s="172">
        <v>10748.205352769864</v>
      </c>
      <c r="T8" s="176">
        <v>5672.5113972736626</v>
      </c>
      <c r="U8" s="176">
        <v>1473.0684582416311</v>
      </c>
      <c r="V8" s="176">
        <v>3346.8305887660731</v>
      </c>
      <c r="W8" s="176">
        <v>2503.4292803970225</v>
      </c>
      <c r="X8" s="176">
        <v>22081.278654532889</v>
      </c>
      <c r="Y8" s="174">
        <v>4910.22819413877</v>
      </c>
      <c r="Z8" s="175">
        <v>74961.635593713348</v>
      </c>
      <c r="AA8" s="248"/>
      <c r="AB8" s="254">
        <v>3190.5335816807274</v>
      </c>
      <c r="AC8" s="248"/>
      <c r="AD8" s="251">
        <v>203077.13624466615</v>
      </c>
      <c r="AE8" s="262">
        <v>199886.60266298542</v>
      </c>
      <c r="AF8" s="248"/>
      <c r="AG8" s="251">
        <v>193273.53435596783</v>
      </c>
      <c r="AH8" s="262">
        <v>190083.00077428709</v>
      </c>
      <c r="AI8" s="248"/>
      <c r="AJ8" s="267">
        <v>5.072397481303477E-2</v>
      </c>
      <c r="AK8" s="252">
        <v>9803.601888698322</v>
      </c>
      <c r="AL8" s="248"/>
      <c r="AM8" s="134" t="b">
        <f t="shared" si="0"/>
        <v>1</v>
      </c>
    </row>
    <row r="9" spans="2:39" ht="12.75" x14ac:dyDescent="0.2">
      <c r="B9" s="206" t="s">
        <v>26</v>
      </c>
      <c r="C9" s="169">
        <v>49924.330886548705</v>
      </c>
      <c r="D9" s="170">
        <v>3725.020318150106</v>
      </c>
      <c r="E9" s="171">
        <v>9683.3976833976831</v>
      </c>
      <c r="F9" s="172">
        <v>4768.9410722197599</v>
      </c>
      <c r="G9" s="173">
        <v>0</v>
      </c>
      <c r="H9" s="173">
        <v>0</v>
      </c>
      <c r="I9" s="173">
        <v>1198.8968560397132</v>
      </c>
      <c r="J9" s="173">
        <v>0</v>
      </c>
      <c r="K9" s="174">
        <v>3227.7992277992275</v>
      </c>
      <c r="L9" s="174">
        <v>1383.342526199669</v>
      </c>
      <c r="M9" s="174">
        <v>0</v>
      </c>
      <c r="N9" s="175">
        <v>73911.728570354884</v>
      </c>
      <c r="O9" s="236"/>
      <c r="P9" s="237">
        <v>7581.3166268141886</v>
      </c>
      <c r="Q9" s="176">
        <v>2073.7446006516425</v>
      </c>
      <c r="R9" s="172">
        <v>4678.2763140119532</v>
      </c>
      <c r="S9" s="172">
        <v>6359.1646673146543</v>
      </c>
      <c r="T9" s="171">
        <v>3356.1355471484649</v>
      </c>
      <c r="U9" s="171">
        <v>871.5394416772848</v>
      </c>
      <c r="V9" s="171">
        <v>1980.1488833746898</v>
      </c>
      <c r="W9" s="171">
        <v>1481.1513647642682</v>
      </c>
      <c r="X9" s="171">
        <v>13064.365856468148</v>
      </c>
      <c r="Y9" s="174">
        <v>2905.1314722576158</v>
      </c>
      <c r="Z9" s="175">
        <v>44350.974774482907</v>
      </c>
      <c r="AA9" s="248"/>
      <c r="AB9" s="254">
        <v>1711.405719294401</v>
      </c>
      <c r="AC9" s="248"/>
      <c r="AD9" s="251">
        <v>119974.10906413219</v>
      </c>
      <c r="AE9" s="262">
        <v>118262.70334483779</v>
      </c>
      <c r="AF9" s="248"/>
      <c r="AG9" s="251">
        <v>103672.13621704043</v>
      </c>
      <c r="AH9" s="262">
        <v>101960.73049774603</v>
      </c>
      <c r="AI9" s="248"/>
      <c r="AJ9" s="267">
        <v>0.15724546094973041</v>
      </c>
      <c r="AK9" s="252">
        <v>16301.972847091762</v>
      </c>
      <c r="AL9" s="248"/>
      <c r="AM9" s="134" t="b">
        <f t="shared" si="0"/>
        <v>1</v>
      </c>
    </row>
    <row r="10" spans="2:39" ht="12.75" x14ac:dyDescent="0.2">
      <c r="B10" s="206" t="s">
        <v>27</v>
      </c>
      <c r="C10" s="169">
        <v>2448.4420650101642</v>
      </c>
      <c r="D10" s="179">
        <v>0</v>
      </c>
      <c r="E10" s="171">
        <v>474.903474903475</v>
      </c>
      <c r="F10" s="172">
        <v>233.883473637572</v>
      </c>
      <c r="G10" s="173">
        <v>0</v>
      </c>
      <c r="H10" s="173">
        <v>0</v>
      </c>
      <c r="I10" s="173">
        <v>58.797573083287382</v>
      </c>
      <c r="J10" s="173">
        <v>0</v>
      </c>
      <c r="K10" s="174">
        <v>158.30115830115832</v>
      </c>
      <c r="L10" s="174">
        <v>67.84335355763929</v>
      </c>
      <c r="M10" s="174">
        <v>0</v>
      </c>
      <c r="N10" s="175">
        <v>3442.1710984932961</v>
      </c>
      <c r="O10" s="236"/>
      <c r="P10" s="237">
        <v>371.81098289399733</v>
      </c>
      <c r="Q10" s="229">
        <v>0</v>
      </c>
      <c r="R10" s="172">
        <v>229.43699626135179</v>
      </c>
      <c r="S10" s="172">
        <v>311.87290832524025</v>
      </c>
      <c r="T10" s="171">
        <v>164.59516439364484</v>
      </c>
      <c r="U10" s="171">
        <v>42.742963048766363</v>
      </c>
      <c r="V10" s="171">
        <v>97.112564854500349</v>
      </c>
      <c r="W10" s="171">
        <v>72.640198511166261</v>
      </c>
      <c r="X10" s="171">
        <v>640.71650731482555</v>
      </c>
      <c r="Y10" s="174">
        <v>142.47654349588788</v>
      </c>
      <c r="Z10" s="175">
        <v>2073.4048290993805</v>
      </c>
      <c r="AA10" s="248"/>
      <c r="AB10" s="254">
        <v>87.652021474745254</v>
      </c>
      <c r="AC10" s="248"/>
      <c r="AD10" s="251">
        <v>5603.2279490674218</v>
      </c>
      <c r="AE10" s="262">
        <v>5515.5759275926766</v>
      </c>
      <c r="AF10" s="248"/>
      <c r="AG10" s="251">
        <v>5047.5330718494788</v>
      </c>
      <c r="AH10" s="262">
        <v>4959.8810503747336</v>
      </c>
      <c r="AI10" s="248"/>
      <c r="AJ10" s="267">
        <v>0.11009236973940807</v>
      </c>
      <c r="AK10" s="252">
        <v>555.69487721794303</v>
      </c>
      <c r="AL10" s="248"/>
      <c r="AM10" s="134" t="b">
        <f t="shared" si="0"/>
        <v>1</v>
      </c>
    </row>
    <row r="11" spans="2:39" ht="12.75" x14ac:dyDescent="0.2">
      <c r="B11" s="206" t="s">
        <v>28</v>
      </c>
      <c r="C11" s="178">
        <v>0</v>
      </c>
      <c r="D11" s="179">
        <v>0</v>
      </c>
      <c r="E11" s="171">
        <v>2698.8416988416989</v>
      </c>
      <c r="F11" s="172">
        <v>1329.1426672574214</v>
      </c>
      <c r="G11" s="173">
        <v>0</v>
      </c>
      <c r="H11" s="173">
        <v>0</v>
      </c>
      <c r="I11" s="173">
        <v>334.142305570877</v>
      </c>
      <c r="J11" s="173">
        <v>0</v>
      </c>
      <c r="K11" s="174">
        <v>899.61389961389966</v>
      </c>
      <c r="L11" s="174">
        <v>385.5488141202427</v>
      </c>
      <c r="M11" s="174">
        <v>0</v>
      </c>
      <c r="N11" s="175">
        <v>5647.2893854041395</v>
      </c>
      <c r="O11" s="236"/>
      <c r="P11" s="238">
        <v>0</v>
      </c>
      <c r="Q11" s="229">
        <v>0</v>
      </c>
      <c r="R11" s="181">
        <v>0</v>
      </c>
      <c r="S11" s="181">
        <v>0</v>
      </c>
      <c r="T11" s="180">
        <v>0</v>
      </c>
      <c r="U11" s="180">
        <v>0</v>
      </c>
      <c r="V11" s="171">
        <v>551.88360027069712</v>
      </c>
      <c r="W11" s="171">
        <v>412.80893300248147</v>
      </c>
      <c r="X11" s="180">
        <v>0</v>
      </c>
      <c r="Y11" s="180">
        <v>0</v>
      </c>
      <c r="Z11" s="175">
        <v>964.69253327317858</v>
      </c>
      <c r="AA11" s="248"/>
      <c r="AB11" s="254">
        <v>495.23392133231062</v>
      </c>
      <c r="AC11" s="248"/>
      <c r="AD11" s="251">
        <v>7107.2158400096287</v>
      </c>
      <c r="AE11" s="262">
        <v>6611.9819186773184</v>
      </c>
      <c r="AF11" s="248"/>
      <c r="AG11" s="251">
        <v>5902.8963496922079</v>
      </c>
      <c r="AH11" s="262">
        <v>5407.6624283598976</v>
      </c>
      <c r="AI11" s="248"/>
      <c r="AJ11" s="267">
        <v>0.20402179184125724</v>
      </c>
      <c r="AK11" s="252">
        <v>1204.3194903174208</v>
      </c>
      <c r="AL11" s="248"/>
      <c r="AM11" s="134" t="b">
        <f t="shared" si="0"/>
        <v>1</v>
      </c>
    </row>
    <row r="12" spans="2:39" ht="12.75" x14ac:dyDescent="0.2">
      <c r="B12" s="206" t="s">
        <v>29</v>
      </c>
      <c r="C12" s="178">
        <v>0</v>
      </c>
      <c r="D12" s="183">
        <v>6554.4316842090993</v>
      </c>
      <c r="E12" s="171">
        <v>17038.610038610041</v>
      </c>
      <c r="F12" s="172">
        <v>8391.2826761187425</v>
      </c>
      <c r="G12" s="173">
        <v>0</v>
      </c>
      <c r="H12" s="173">
        <v>0</v>
      </c>
      <c r="I12" s="173">
        <v>2109.5421952564811</v>
      </c>
      <c r="J12" s="173">
        <v>0</v>
      </c>
      <c r="K12" s="174">
        <v>5679.5366795366799</v>
      </c>
      <c r="L12" s="174">
        <v>2434.0871483728629</v>
      </c>
      <c r="M12" s="174">
        <v>0</v>
      </c>
      <c r="N12" s="175">
        <v>42207.490422103903</v>
      </c>
      <c r="O12" s="236"/>
      <c r="P12" s="238">
        <v>0</v>
      </c>
      <c r="Q12" s="176">
        <v>3648.8974970796253</v>
      </c>
      <c r="R12" s="184">
        <v>8231.7517439133771</v>
      </c>
      <c r="S12" s="181">
        <v>0</v>
      </c>
      <c r="T12" s="185">
        <v>5905.3533371475987</v>
      </c>
      <c r="U12" s="185">
        <v>1533.5341132862275</v>
      </c>
      <c r="V12" s="171">
        <v>3484.2093390480491</v>
      </c>
      <c r="W12" s="171">
        <v>2606.1885856079407</v>
      </c>
      <c r="X12" s="185">
        <v>22987.65810390508</v>
      </c>
      <c r="Y12" s="174">
        <v>5111.7803776207584</v>
      </c>
      <c r="Z12" s="175">
        <v>53509.373097608652</v>
      </c>
      <c r="AA12" s="248"/>
      <c r="AB12" s="254">
        <v>3166.4292757751723</v>
      </c>
      <c r="AC12" s="248"/>
      <c r="AD12" s="251">
        <v>98883.292795487723</v>
      </c>
      <c r="AE12" s="262">
        <v>95716.863519712555</v>
      </c>
      <c r="AF12" s="248"/>
      <c r="AG12" s="251">
        <v>84268.740704466371</v>
      </c>
      <c r="AH12" s="262">
        <v>81102.311428691202</v>
      </c>
      <c r="AI12" s="248"/>
      <c r="AJ12" s="267">
        <v>0.1734279160795239</v>
      </c>
      <c r="AK12" s="252">
        <v>14614.552091021353</v>
      </c>
      <c r="AL12" s="248"/>
      <c r="AM12" s="134" t="b">
        <f t="shared" si="0"/>
        <v>1</v>
      </c>
    </row>
    <row r="13" spans="2:39" ht="12.75" x14ac:dyDescent="0.2">
      <c r="B13" s="206" t="s">
        <v>30</v>
      </c>
      <c r="C13" s="169">
        <v>5076.0384274600965</v>
      </c>
      <c r="D13" s="179">
        <v>0</v>
      </c>
      <c r="E13" s="171">
        <v>984.55598455598454</v>
      </c>
      <c r="F13" s="172">
        <v>484.88037217545411</v>
      </c>
      <c r="G13" s="173">
        <v>0</v>
      </c>
      <c r="H13" s="173">
        <v>0</v>
      </c>
      <c r="I13" s="173">
        <v>121.89740761169332</v>
      </c>
      <c r="J13" s="173">
        <v>0</v>
      </c>
      <c r="K13" s="174">
        <v>328.18532818532822</v>
      </c>
      <c r="L13" s="174">
        <v>140.65085493656923</v>
      </c>
      <c r="M13" s="174">
        <v>0</v>
      </c>
      <c r="N13" s="175">
        <v>7136.2083749251251</v>
      </c>
      <c r="O13" s="236"/>
      <c r="P13" s="238">
        <v>0</v>
      </c>
      <c r="Q13" s="229">
        <v>0</v>
      </c>
      <c r="R13" s="181">
        <v>0</v>
      </c>
      <c r="S13" s="181">
        <v>0</v>
      </c>
      <c r="T13" s="180">
        <v>0</v>
      </c>
      <c r="U13" s="180">
        <v>0</v>
      </c>
      <c r="V13" s="180">
        <v>0</v>
      </c>
      <c r="W13" s="180">
        <v>0</v>
      </c>
      <c r="X13" s="180">
        <v>0</v>
      </c>
      <c r="Y13" s="180">
        <v>0</v>
      </c>
      <c r="Z13" s="175">
        <v>0</v>
      </c>
      <c r="AA13" s="248"/>
      <c r="AB13" s="254">
        <v>181.87794456009641</v>
      </c>
      <c r="AC13" s="248"/>
      <c r="AD13" s="251">
        <v>7318.0863194852218</v>
      </c>
      <c r="AE13" s="262">
        <v>7136.2083749251251</v>
      </c>
      <c r="AF13" s="248"/>
      <c r="AG13" s="251">
        <v>6664.2395200260553</v>
      </c>
      <c r="AH13" s="262">
        <v>6482.3615754659586</v>
      </c>
      <c r="AI13" s="248"/>
      <c r="AJ13" s="267">
        <v>9.811274001997608E-2</v>
      </c>
      <c r="AK13" s="252">
        <v>653.8467994591665</v>
      </c>
      <c r="AL13" s="248"/>
      <c r="AM13" s="134" t="b">
        <f t="shared" si="0"/>
        <v>1</v>
      </c>
    </row>
    <row r="14" spans="2:39" ht="12.75" x14ac:dyDescent="0.2">
      <c r="B14" s="206" t="s">
        <v>31</v>
      </c>
      <c r="C14" s="169">
        <v>12361.646523343998</v>
      </c>
      <c r="D14" s="179">
        <v>0</v>
      </c>
      <c r="E14" s="171">
        <v>2397.6833976833977</v>
      </c>
      <c r="F14" s="172">
        <v>1180.8263181213999</v>
      </c>
      <c r="G14" s="173">
        <v>0</v>
      </c>
      <c r="H14" s="173">
        <v>0</v>
      </c>
      <c r="I14" s="173">
        <v>296.85603971318255</v>
      </c>
      <c r="J14" s="173">
        <v>0</v>
      </c>
      <c r="K14" s="174">
        <v>799.22779922779921</v>
      </c>
      <c r="L14" s="174">
        <v>342.52619966905684</v>
      </c>
      <c r="M14" s="174">
        <v>0</v>
      </c>
      <c r="N14" s="175">
        <v>17378.766277758834</v>
      </c>
      <c r="O14" s="236"/>
      <c r="P14" s="237">
        <v>1877.1920355867667</v>
      </c>
      <c r="Q14" s="229">
        <v>0</v>
      </c>
      <c r="R14" s="186">
        <v>1158.3770299048736</v>
      </c>
      <c r="S14" s="172">
        <v>1574.5778542274322</v>
      </c>
      <c r="T14" s="186">
        <v>831.0048543776702</v>
      </c>
      <c r="U14" s="186">
        <v>215.7998378315765</v>
      </c>
      <c r="V14" s="186">
        <v>490.30002255808705</v>
      </c>
      <c r="W14" s="186">
        <v>366.74441687344915</v>
      </c>
      <c r="X14" s="186">
        <v>3234.8370003455821</v>
      </c>
      <c r="Y14" s="174">
        <v>719.33279277192173</v>
      </c>
      <c r="Z14" s="175">
        <v>10468.16584447736</v>
      </c>
      <c r="AA14" s="248"/>
      <c r="AB14" s="254">
        <v>433.87750629998908</v>
      </c>
      <c r="AC14" s="248"/>
      <c r="AD14" s="251">
        <v>28280.809628536183</v>
      </c>
      <c r="AE14" s="262">
        <v>27846.932122236194</v>
      </c>
      <c r="AF14" s="248"/>
      <c r="AG14" s="251">
        <v>24985.288705654926</v>
      </c>
      <c r="AH14" s="262">
        <v>24551.411199354938</v>
      </c>
      <c r="AI14" s="248"/>
      <c r="AJ14" s="267">
        <v>0.13189845279375861</v>
      </c>
      <c r="AK14" s="252">
        <v>3295.5209228812564</v>
      </c>
      <c r="AL14" s="248"/>
      <c r="AM14" s="134" t="b">
        <f t="shared" si="0"/>
        <v>1</v>
      </c>
    </row>
    <row r="15" spans="2:39" ht="12.75" x14ac:dyDescent="0.2">
      <c r="B15" s="206" t="s">
        <v>32</v>
      </c>
      <c r="C15" s="169">
        <v>1731.8248752510915</v>
      </c>
      <c r="D15" s="170">
        <v>129.21721199324531</v>
      </c>
      <c r="E15" s="171">
        <v>335.90733590733589</v>
      </c>
      <c r="F15" s="172">
        <v>165.42977403633139</v>
      </c>
      <c r="G15" s="173">
        <v>0</v>
      </c>
      <c r="H15" s="173">
        <v>0</v>
      </c>
      <c r="I15" s="173">
        <v>41.588527302813013</v>
      </c>
      <c r="J15" s="173">
        <v>0</v>
      </c>
      <c r="K15" s="174">
        <v>111.96911196911196</v>
      </c>
      <c r="L15" s="174">
        <v>47.986762272476554</v>
      </c>
      <c r="M15" s="174">
        <v>0</v>
      </c>
      <c r="N15" s="175">
        <v>2563.9235987324055</v>
      </c>
      <c r="O15" s="236"/>
      <c r="P15" s="238">
        <v>0</v>
      </c>
      <c r="Q15" s="229">
        <v>0</v>
      </c>
      <c r="R15" s="181">
        <v>0</v>
      </c>
      <c r="S15" s="181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75">
        <v>0</v>
      </c>
      <c r="AA15" s="248"/>
      <c r="AB15" s="254">
        <v>65.739016106058941</v>
      </c>
      <c r="AC15" s="248"/>
      <c r="AD15" s="251">
        <v>2629.6626148384644</v>
      </c>
      <c r="AE15" s="262">
        <v>2563.9235987324055</v>
      </c>
      <c r="AF15" s="248"/>
      <c r="AG15" s="251">
        <v>2539.7085607688764</v>
      </c>
      <c r="AH15" s="262">
        <v>2473.9695446628175</v>
      </c>
      <c r="AI15" s="248"/>
      <c r="AJ15" s="267">
        <v>3.5419045893342625E-2</v>
      </c>
      <c r="AK15" s="252">
        <v>89.954054069587983</v>
      </c>
      <c r="AL15" s="248"/>
      <c r="AM15" s="134" t="b">
        <f t="shared" si="0"/>
        <v>1</v>
      </c>
    </row>
    <row r="16" spans="2:39" ht="12.75" x14ac:dyDescent="0.2">
      <c r="B16" s="206" t="s">
        <v>33</v>
      </c>
      <c r="C16" s="169">
        <v>38219.583453817191</v>
      </c>
      <c r="D16" s="170">
        <v>2851.6901957129999</v>
      </c>
      <c r="E16" s="171">
        <v>7413.127413127414</v>
      </c>
      <c r="F16" s="172">
        <v>3650.8639787328311</v>
      </c>
      <c r="G16" s="173">
        <v>0</v>
      </c>
      <c r="H16" s="173">
        <v>0</v>
      </c>
      <c r="I16" s="173">
        <v>917.81577495863212</v>
      </c>
      <c r="J16" s="173">
        <v>0</v>
      </c>
      <c r="K16" s="174">
        <v>2471.0424710424713</v>
      </c>
      <c r="L16" s="174">
        <v>1059.0182018753449</v>
      </c>
      <c r="M16" s="174">
        <v>0</v>
      </c>
      <c r="N16" s="175">
        <v>56583.141489266884</v>
      </c>
      <c r="O16" s="236"/>
      <c r="P16" s="237">
        <v>5803.8787573697136</v>
      </c>
      <c r="Q16" s="176">
        <v>1587.5556751400136</v>
      </c>
      <c r="R16" s="172">
        <v>3581.4555513967107</v>
      </c>
      <c r="S16" s="172">
        <v>4868.2600323939932</v>
      </c>
      <c r="T16" s="171">
        <v>2569.2903710227488</v>
      </c>
      <c r="U16" s="171">
        <v>667.20722807830418</v>
      </c>
      <c r="V16" s="171">
        <v>1515.9034513873223</v>
      </c>
      <c r="W16" s="171">
        <v>1133.8957816377169</v>
      </c>
      <c r="X16" s="171">
        <v>10001.428406865569</v>
      </c>
      <c r="Y16" s="174">
        <v>2224.0240935943475</v>
      </c>
      <c r="Z16" s="175">
        <v>33952.899348886436</v>
      </c>
      <c r="AA16" s="248"/>
      <c r="AB16" s="254">
        <v>1507.6147693656185</v>
      </c>
      <c r="AC16" s="248"/>
      <c r="AD16" s="251">
        <v>92043.655607518944</v>
      </c>
      <c r="AE16" s="262">
        <v>90536.04083815332</v>
      </c>
      <c r="AF16" s="248"/>
      <c r="AG16" s="251">
        <v>91327.054695677085</v>
      </c>
      <c r="AH16" s="262">
        <v>89819.439926311461</v>
      </c>
      <c r="AI16" s="248"/>
      <c r="AJ16" s="267">
        <v>7.8465347889487853E-3</v>
      </c>
      <c r="AK16" s="252">
        <v>716.60091184185876</v>
      </c>
      <c r="AL16" s="248"/>
      <c r="AM16" s="134" t="b">
        <f t="shared" si="0"/>
        <v>1</v>
      </c>
    </row>
    <row r="17" spans="2:41" ht="12.75" x14ac:dyDescent="0.2">
      <c r="B17" s="206" t="s">
        <v>34</v>
      </c>
      <c r="C17" s="169">
        <v>55776.704602914469</v>
      </c>
      <c r="D17" s="179">
        <v>0</v>
      </c>
      <c r="E17" s="171">
        <v>10818.532818532818</v>
      </c>
      <c r="F17" s="172">
        <v>5327.9796189632252</v>
      </c>
      <c r="G17" s="173">
        <v>0</v>
      </c>
      <c r="H17" s="173">
        <v>0</v>
      </c>
      <c r="I17" s="173">
        <v>1339.4373965802536</v>
      </c>
      <c r="J17" s="173">
        <v>0</v>
      </c>
      <c r="K17" s="174">
        <v>3606.1776061776059</v>
      </c>
      <c r="L17" s="174">
        <v>1545.5046883618311</v>
      </c>
      <c r="M17" s="174">
        <v>0</v>
      </c>
      <c r="N17" s="175">
        <v>78414.336731530217</v>
      </c>
      <c r="O17" s="236"/>
      <c r="P17" s="237">
        <v>8470.035561536426</v>
      </c>
      <c r="Q17" s="229">
        <v>0</v>
      </c>
      <c r="R17" s="172">
        <v>5226.6866953195749</v>
      </c>
      <c r="S17" s="172">
        <v>7104.6169847749843</v>
      </c>
      <c r="T17" s="171">
        <v>3749.5581352113236</v>
      </c>
      <c r="U17" s="171">
        <v>973.70554847677522</v>
      </c>
      <c r="V17" s="171">
        <v>2212.2715993683737</v>
      </c>
      <c r="W17" s="171">
        <v>1654.7791563275432</v>
      </c>
      <c r="X17" s="171">
        <v>14595.834581269439</v>
      </c>
      <c r="Y17" s="174">
        <v>3245.6851615892506</v>
      </c>
      <c r="Z17" s="175">
        <v>47233.173423873697</v>
      </c>
      <c r="AA17" s="248"/>
      <c r="AB17" s="254">
        <v>2200.0657390161059</v>
      </c>
      <c r="AC17" s="248"/>
      <c r="AD17" s="251">
        <v>127847.57589442002</v>
      </c>
      <c r="AE17" s="262">
        <v>125647.51015540391</v>
      </c>
      <c r="AF17" s="248"/>
      <c r="AG17" s="251">
        <v>126693.08010342196</v>
      </c>
      <c r="AH17" s="262">
        <v>124493.01436440586</v>
      </c>
      <c r="AI17" s="248"/>
      <c r="AJ17" s="267">
        <v>9.112540243363108E-3</v>
      </c>
      <c r="AK17" s="252">
        <v>1154.4957909980585</v>
      </c>
      <c r="AL17" s="248"/>
      <c r="AM17" s="134" t="b">
        <f t="shared" si="0"/>
        <v>1</v>
      </c>
    </row>
    <row r="18" spans="2:41" ht="12.75" x14ac:dyDescent="0.2">
      <c r="B18" s="206" t="s">
        <v>35</v>
      </c>
      <c r="C18" s="178">
        <v>0</v>
      </c>
      <c r="D18" s="179">
        <v>0</v>
      </c>
      <c r="E18" s="171">
        <v>428.57142857142861</v>
      </c>
      <c r="F18" s="179">
        <v>0</v>
      </c>
      <c r="G18" s="173">
        <v>0</v>
      </c>
      <c r="H18" s="173">
        <v>0</v>
      </c>
      <c r="I18" s="173">
        <v>53.061224489795926</v>
      </c>
      <c r="J18" s="173">
        <v>0</v>
      </c>
      <c r="K18" s="174">
        <v>142.85714285714286</v>
      </c>
      <c r="L18" s="174">
        <v>61.224489795918373</v>
      </c>
      <c r="M18" s="174">
        <v>0</v>
      </c>
      <c r="N18" s="175">
        <v>685.71428571428578</v>
      </c>
      <c r="O18" s="236"/>
      <c r="P18" s="238">
        <v>0</v>
      </c>
      <c r="Q18" s="229">
        <v>0</v>
      </c>
      <c r="R18" s="181">
        <v>0</v>
      </c>
      <c r="S18" s="181">
        <v>0</v>
      </c>
      <c r="T18" s="180">
        <v>0</v>
      </c>
      <c r="U18" s="180">
        <v>0</v>
      </c>
      <c r="V18" s="180">
        <v>0</v>
      </c>
      <c r="W18" s="180">
        <v>0</v>
      </c>
      <c r="X18" s="180">
        <v>0</v>
      </c>
      <c r="Y18" s="180">
        <v>0</v>
      </c>
      <c r="Z18" s="175">
        <v>0</v>
      </c>
      <c r="AA18" s="248"/>
      <c r="AB18" s="254">
        <v>83.269420401007991</v>
      </c>
      <c r="AC18" s="248"/>
      <c r="AD18" s="251">
        <v>768.98370611529378</v>
      </c>
      <c r="AE18" s="262">
        <v>685.71428571428578</v>
      </c>
      <c r="AF18" s="248"/>
      <c r="AG18" s="251">
        <v>623.35488112194594</v>
      </c>
      <c r="AH18" s="262">
        <v>540.08546072093793</v>
      </c>
      <c r="AI18" s="248"/>
      <c r="AJ18" s="267">
        <v>0.2336210550420936</v>
      </c>
      <c r="AK18" s="252">
        <v>145.62882499334785</v>
      </c>
      <c r="AL18" s="248"/>
      <c r="AM18" s="134" t="b">
        <f t="shared" si="0"/>
        <v>1</v>
      </c>
    </row>
    <row r="19" spans="2:41" ht="12.75" x14ac:dyDescent="0.2">
      <c r="B19" s="206" t="s">
        <v>36</v>
      </c>
      <c r="C19" s="169">
        <v>25977.373128766372</v>
      </c>
      <c r="D19" s="179">
        <v>0</v>
      </c>
      <c r="E19" s="171">
        <v>5038.6100386100388</v>
      </c>
      <c r="F19" s="172">
        <v>2481.446610544971</v>
      </c>
      <c r="G19" s="173">
        <v>0</v>
      </c>
      <c r="H19" s="173">
        <v>0</v>
      </c>
      <c r="I19" s="173">
        <v>623.82790954219524</v>
      </c>
      <c r="J19" s="173">
        <v>0</v>
      </c>
      <c r="K19" s="174">
        <v>1679.5366795366795</v>
      </c>
      <c r="L19" s="174">
        <v>719.80143408714832</v>
      </c>
      <c r="M19" s="174">
        <v>0</v>
      </c>
      <c r="N19" s="175">
        <v>36520.595801087402</v>
      </c>
      <c r="O19" s="236"/>
      <c r="P19" s="237">
        <v>3944.8238428997274</v>
      </c>
      <c r="Q19" s="229">
        <v>0</v>
      </c>
      <c r="R19" s="172">
        <v>2434.2705700899519</v>
      </c>
      <c r="S19" s="172">
        <v>3308.8954907677926</v>
      </c>
      <c r="T19" s="171">
        <v>1746.3145490545244</v>
      </c>
      <c r="U19" s="171">
        <v>453.49241283447236</v>
      </c>
      <c r="V19" s="171">
        <v>1030.3406271148208</v>
      </c>
      <c r="W19" s="171">
        <v>770.6947890818858</v>
      </c>
      <c r="X19" s="171">
        <v>6797.8458702914404</v>
      </c>
      <c r="Y19" s="174">
        <v>1511.6413761149079</v>
      </c>
      <c r="Z19" s="175">
        <v>21998.319528249525</v>
      </c>
      <c r="AA19" s="248"/>
      <c r="AB19" s="254">
        <v>891.859318505533</v>
      </c>
      <c r="AC19" s="248"/>
      <c r="AD19" s="251">
        <v>59410.774647842467</v>
      </c>
      <c r="AE19" s="262">
        <v>58518.915329336931</v>
      </c>
      <c r="AF19" s="248"/>
      <c r="AG19" s="251">
        <v>51358.649006068459</v>
      </c>
      <c r="AH19" s="262">
        <v>50466.789687562923</v>
      </c>
      <c r="AI19" s="248"/>
      <c r="AJ19" s="267">
        <v>0.15678227129421923</v>
      </c>
      <c r="AK19" s="252">
        <v>8052.1256417740078</v>
      </c>
      <c r="AL19" s="248"/>
      <c r="AM19" s="134" t="b">
        <f t="shared" si="0"/>
        <v>1</v>
      </c>
    </row>
    <row r="20" spans="2:41" ht="12.75" x14ac:dyDescent="0.2">
      <c r="B20" s="206" t="s">
        <v>37</v>
      </c>
      <c r="C20" s="169">
        <v>9913.2044583338356</v>
      </c>
      <c r="D20" s="179">
        <v>0</v>
      </c>
      <c r="E20" s="171">
        <v>1922.779922779923</v>
      </c>
      <c r="F20" s="172">
        <v>946.94284448382803</v>
      </c>
      <c r="G20" s="173">
        <v>0</v>
      </c>
      <c r="H20" s="173">
        <v>0</v>
      </c>
      <c r="I20" s="173">
        <v>238.05846662989521</v>
      </c>
      <c r="J20" s="173">
        <v>0</v>
      </c>
      <c r="K20" s="174">
        <v>640.92664092664097</v>
      </c>
      <c r="L20" s="174">
        <v>274.68284611141758</v>
      </c>
      <c r="M20" s="174">
        <v>0</v>
      </c>
      <c r="N20" s="175">
        <v>13936.59517926554</v>
      </c>
      <c r="O20" s="236"/>
      <c r="P20" s="237">
        <v>1505.3810526927696</v>
      </c>
      <c r="Q20" s="229">
        <v>0</v>
      </c>
      <c r="R20" s="184">
        <v>928.94003364352182</v>
      </c>
      <c r="S20" s="172">
        <v>1262.7049459021921</v>
      </c>
      <c r="T20" s="185">
        <v>666.40968998402548</v>
      </c>
      <c r="U20" s="185">
        <v>173.05687478281016</v>
      </c>
      <c r="V20" s="185">
        <v>393.1874577035868</v>
      </c>
      <c r="W20" s="230">
        <v>294.10421836228295</v>
      </c>
      <c r="X20" s="231">
        <v>2594.1204930307572</v>
      </c>
      <c r="Y20" s="232">
        <v>576.85624927603385</v>
      </c>
      <c r="Z20" s="175">
        <v>8394.7610153779806</v>
      </c>
      <c r="AA20" s="248"/>
      <c r="AB20" s="254">
        <v>368.13849019393007</v>
      </c>
      <c r="AC20" s="248"/>
      <c r="AD20" s="251">
        <v>22699.494684837453</v>
      </c>
      <c r="AE20" s="262">
        <v>22331.356194643522</v>
      </c>
      <c r="AF20" s="248"/>
      <c r="AG20" s="251">
        <v>21199.638901767816</v>
      </c>
      <c r="AH20" s="262">
        <v>20831.500411573885</v>
      </c>
      <c r="AI20" s="248"/>
      <c r="AJ20" s="267">
        <v>7.0749119360922971E-2</v>
      </c>
      <c r="AK20" s="252">
        <v>1499.8557830696373</v>
      </c>
      <c r="AL20" s="248"/>
      <c r="AM20" s="134" t="b">
        <f t="shared" si="0"/>
        <v>1</v>
      </c>
    </row>
    <row r="21" spans="2:41" ht="12.75" x14ac:dyDescent="0.2">
      <c r="B21" s="206" t="s">
        <v>38</v>
      </c>
      <c r="C21" s="169">
        <v>2866.4687590362892</v>
      </c>
      <c r="D21" s="170">
        <v>213.87676467847498</v>
      </c>
      <c r="E21" s="171">
        <v>555.98455598455598</v>
      </c>
      <c r="F21" s="172">
        <v>273.81479840496229</v>
      </c>
      <c r="G21" s="173">
        <v>0</v>
      </c>
      <c r="H21" s="173">
        <v>0</v>
      </c>
      <c r="I21" s="173">
        <v>68.836183121897406</v>
      </c>
      <c r="J21" s="173">
        <v>0</v>
      </c>
      <c r="K21" s="174">
        <v>185.32818532818533</v>
      </c>
      <c r="L21" s="174">
        <v>79.426365140650844</v>
      </c>
      <c r="M21" s="174">
        <v>0</v>
      </c>
      <c r="N21" s="175">
        <v>4243.7356116950159</v>
      </c>
      <c r="O21" s="236"/>
      <c r="P21" s="238">
        <v>0</v>
      </c>
      <c r="Q21" s="229">
        <v>0</v>
      </c>
      <c r="R21" s="181">
        <v>0</v>
      </c>
      <c r="S21" s="181">
        <v>0</v>
      </c>
      <c r="T21" s="180">
        <v>0</v>
      </c>
      <c r="U21" s="180">
        <v>0</v>
      </c>
      <c r="V21" s="180">
        <v>0</v>
      </c>
      <c r="W21" s="180">
        <v>0</v>
      </c>
      <c r="X21" s="231">
        <v>750.10713051491769</v>
      </c>
      <c r="Y21" s="233">
        <v>0</v>
      </c>
      <c r="Z21" s="175">
        <v>750.10713051491769</v>
      </c>
      <c r="AA21" s="248"/>
      <c r="AB21" s="254">
        <v>107.37372630656294</v>
      </c>
      <c r="AC21" s="248"/>
      <c r="AD21" s="251">
        <v>5101.2164685164971</v>
      </c>
      <c r="AE21" s="262">
        <v>4993.8427422099339</v>
      </c>
      <c r="AF21" s="248"/>
      <c r="AG21" s="251">
        <v>4892.9906492558312</v>
      </c>
      <c r="AH21" s="262">
        <v>4785.616922949268</v>
      </c>
      <c r="AI21" s="248"/>
      <c r="AJ21" s="267">
        <v>4.255594056619233E-2</v>
      </c>
      <c r="AK21" s="252">
        <v>208.22581926066596</v>
      </c>
      <c r="AL21" s="248"/>
      <c r="AM21" s="134" t="b">
        <f t="shared" si="0"/>
        <v>1</v>
      </c>
    </row>
    <row r="22" spans="2:41" ht="12.75" x14ac:dyDescent="0.2">
      <c r="B22" s="206" t="s">
        <v>39</v>
      </c>
      <c r="C22" s="169">
        <v>18333.456438002937</v>
      </c>
      <c r="D22" s="170">
        <v>1367.9201407560799</v>
      </c>
      <c r="E22" s="171">
        <v>3555.9845559845562</v>
      </c>
      <c r="F22" s="172">
        <v>1751.2738147984051</v>
      </c>
      <c r="G22" s="173">
        <v>0</v>
      </c>
      <c r="H22" s="173">
        <v>0</v>
      </c>
      <c r="I22" s="173">
        <v>440.26475455046887</v>
      </c>
      <c r="J22" s="173">
        <v>0</v>
      </c>
      <c r="K22" s="174">
        <v>1185.3281853281853</v>
      </c>
      <c r="L22" s="174">
        <v>507.99779371207944</v>
      </c>
      <c r="M22" s="174">
        <v>0</v>
      </c>
      <c r="N22" s="175">
        <v>27142.22568313271</v>
      </c>
      <c r="O22" s="236"/>
      <c r="P22" s="237">
        <v>2784.0480914257851</v>
      </c>
      <c r="Q22" s="176">
        <v>761.5306129187253</v>
      </c>
      <c r="R22" s="186">
        <v>1717.9794598106098</v>
      </c>
      <c r="S22" s="172">
        <v>2335.2434842889943</v>
      </c>
      <c r="T22" s="187">
        <v>1232.4564748499747</v>
      </c>
      <c r="U22" s="187">
        <v>320.05096721881154</v>
      </c>
      <c r="V22" s="187">
        <v>727.15993683735621</v>
      </c>
      <c r="W22" s="187">
        <v>543.91563275434248</v>
      </c>
      <c r="X22" s="231">
        <v>4797.5601889183272</v>
      </c>
      <c r="Y22" s="232">
        <v>1066.8365573960384</v>
      </c>
      <c r="Z22" s="175">
        <v>16286.781406418962</v>
      </c>
      <c r="AA22" s="248"/>
      <c r="AB22" s="254">
        <v>666.15536320806393</v>
      </c>
      <c r="AC22" s="248"/>
      <c r="AD22" s="251">
        <v>44095.162452759731</v>
      </c>
      <c r="AE22" s="262">
        <v>43429.007089551669</v>
      </c>
      <c r="AF22" s="248"/>
      <c r="AG22" s="251">
        <v>40353.814865531735</v>
      </c>
      <c r="AH22" s="262">
        <v>39687.659502323673</v>
      </c>
      <c r="AI22" s="248"/>
      <c r="AJ22" s="267">
        <v>9.2713603402677869E-2</v>
      </c>
      <c r="AK22" s="252">
        <v>3741.347587227996</v>
      </c>
      <c r="AL22" s="248"/>
      <c r="AM22" s="134" t="b">
        <f t="shared" si="0"/>
        <v>1</v>
      </c>
    </row>
    <row r="23" spans="2:41" ht="12.75" x14ac:dyDescent="0.2">
      <c r="B23" s="206" t="s">
        <v>40</v>
      </c>
      <c r="C23" s="169">
        <v>36846.067173445634</v>
      </c>
      <c r="D23" s="170">
        <v>2749.2075793045642</v>
      </c>
      <c r="E23" s="171">
        <v>7146.7181467181472</v>
      </c>
      <c r="F23" s="172">
        <v>3519.6610544971195</v>
      </c>
      <c r="G23" s="173">
        <v>0</v>
      </c>
      <c r="H23" s="173">
        <v>0</v>
      </c>
      <c r="I23" s="173">
        <v>884.8317705460563</v>
      </c>
      <c r="J23" s="173">
        <v>0</v>
      </c>
      <c r="K23" s="174">
        <v>2382.2393822393824</v>
      </c>
      <c r="L23" s="174">
        <v>1020.9597352454497</v>
      </c>
      <c r="M23" s="174">
        <v>0</v>
      </c>
      <c r="N23" s="175">
        <v>54549.684841996357</v>
      </c>
      <c r="O23" s="236"/>
      <c r="P23" s="237">
        <v>5595.3018645267393</v>
      </c>
      <c r="Q23" s="176">
        <v>1530.5028930646693</v>
      </c>
      <c r="R23" s="172">
        <v>3452.7469925183914</v>
      </c>
      <c r="S23" s="172">
        <v>4693.3069374798342</v>
      </c>
      <c r="T23" s="171">
        <v>2476.9564983141186</v>
      </c>
      <c r="U23" s="171">
        <v>643.22946831924014</v>
      </c>
      <c r="V23" s="171">
        <v>1461.4256711030903</v>
      </c>
      <c r="W23" s="171">
        <v>1093.1464019851117</v>
      </c>
      <c r="X23" s="171">
        <v>9642.0020734938371</v>
      </c>
      <c r="Y23" s="174">
        <v>2144.0982277308003</v>
      </c>
      <c r="Z23" s="175">
        <v>32732.717028535833</v>
      </c>
      <c r="AA23" s="248"/>
      <c r="AB23" s="254">
        <v>1376.1367371535005</v>
      </c>
      <c r="AC23" s="248"/>
      <c r="AD23" s="251">
        <v>88658.538607685696</v>
      </c>
      <c r="AE23" s="262">
        <v>87282.401870532194</v>
      </c>
      <c r="AF23" s="248"/>
      <c r="AG23" s="251">
        <v>83362.485972216877</v>
      </c>
      <c r="AH23" s="262">
        <v>81986.349235063375</v>
      </c>
      <c r="AI23" s="248"/>
      <c r="AJ23" s="267">
        <v>6.353040667757788E-2</v>
      </c>
      <c r="AK23" s="252">
        <v>5296.0526354688191</v>
      </c>
      <c r="AL23" s="248"/>
      <c r="AM23" s="134" t="b">
        <f t="shared" si="0"/>
        <v>1</v>
      </c>
    </row>
    <row r="24" spans="2:41" s="135" customFormat="1" ht="13.5" thickBot="1" x14ac:dyDescent="0.25">
      <c r="B24" s="209" t="s">
        <v>41</v>
      </c>
      <c r="C24" s="169">
        <v>45564.909648847693</v>
      </c>
      <c r="D24" s="183">
        <v>3399.7494052015927</v>
      </c>
      <c r="E24" s="185">
        <v>8837.8378378378384</v>
      </c>
      <c r="F24" s="184">
        <v>4352.5143996455472</v>
      </c>
      <c r="G24" s="210">
        <v>0</v>
      </c>
      <c r="H24" s="210">
        <v>0</v>
      </c>
      <c r="I24" s="210">
        <v>1094.2084942084944</v>
      </c>
      <c r="J24" s="210">
        <v>0</v>
      </c>
      <c r="K24" s="211">
        <v>2945.9459459459463</v>
      </c>
      <c r="L24" s="211">
        <v>1262.5482625482628</v>
      </c>
      <c r="M24" s="211">
        <v>0</v>
      </c>
      <c r="N24" s="212">
        <v>67457.713994235368</v>
      </c>
      <c r="O24" s="236"/>
      <c r="P24" s="237">
        <v>6919.311706051707</v>
      </c>
      <c r="Q24" s="176">
        <v>1892.664031455985</v>
      </c>
      <c r="R24" s="189">
        <v>4269.7665401807672</v>
      </c>
      <c r="S24" s="172">
        <v>5803.8787573697155</v>
      </c>
      <c r="T24" s="188">
        <v>3063.0758642036835</v>
      </c>
      <c r="U24" s="188">
        <v>795.43611722460344</v>
      </c>
      <c r="V24" s="188">
        <v>1807.2411459508237</v>
      </c>
      <c r="W24" s="188">
        <v>1351.8163771712161</v>
      </c>
      <c r="X24" s="188">
        <v>11923.577928810048</v>
      </c>
      <c r="Y24" s="190">
        <v>2651.4537240820114</v>
      </c>
      <c r="Z24" s="191">
        <v>40478.222192500558</v>
      </c>
      <c r="AA24" s="248"/>
      <c r="AB24" s="256">
        <v>1722.3622219787442</v>
      </c>
      <c r="AC24" s="248"/>
      <c r="AD24" s="261">
        <v>109658.29840871468</v>
      </c>
      <c r="AE24" s="263">
        <v>107935.93618673593</v>
      </c>
      <c r="AF24" s="248"/>
      <c r="AG24" s="261">
        <v>104335.85027732878</v>
      </c>
      <c r="AH24" s="263">
        <v>102613.48805535003</v>
      </c>
      <c r="AI24" s="248"/>
      <c r="AJ24" s="269">
        <v>5.1012649221131801E-2</v>
      </c>
      <c r="AK24" s="270">
        <v>5322.4481313858996</v>
      </c>
      <c r="AL24" s="248"/>
      <c r="AM24" s="134" t="b">
        <f t="shared" si="0"/>
        <v>1</v>
      </c>
    </row>
    <row r="25" spans="2:41" s="135" customFormat="1" ht="12.75" x14ac:dyDescent="0.2">
      <c r="B25" s="159" t="s">
        <v>42</v>
      </c>
      <c r="C25" s="215">
        <v>437375.35814962053</v>
      </c>
      <c r="D25" s="193">
        <v>29118.430357788213</v>
      </c>
      <c r="E25" s="193">
        <v>105000.00000000003</v>
      </c>
      <c r="F25" s="193">
        <v>51499.999999999993</v>
      </c>
      <c r="G25" s="193">
        <v>0</v>
      </c>
      <c r="H25" s="193">
        <v>0</v>
      </c>
      <c r="I25" s="193">
        <v>13000.000000000002</v>
      </c>
      <c r="J25" s="193">
        <v>0</v>
      </c>
      <c r="K25" s="213">
        <v>35000</v>
      </c>
      <c r="L25" s="213">
        <v>15000</v>
      </c>
      <c r="M25" s="213">
        <v>0</v>
      </c>
      <c r="N25" s="194">
        <v>685993.78850740881</v>
      </c>
      <c r="O25" s="195"/>
      <c r="P25" s="192">
        <v>64949.030719190443</v>
      </c>
      <c r="Q25" s="193">
        <v>16019.428984459699</v>
      </c>
      <c r="R25" s="193">
        <v>48310.477773762192</v>
      </c>
      <c r="S25" s="193">
        <v>54478.872425009031</v>
      </c>
      <c r="T25" s="193">
        <v>34657.318395374037</v>
      </c>
      <c r="U25" s="193">
        <v>9000</v>
      </c>
      <c r="V25" s="193">
        <v>21000</v>
      </c>
      <c r="W25" s="193">
        <v>15708.000000000004</v>
      </c>
      <c r="X25" s="193">
        <v>135660</v>
      </c>
      <c r="Y25" s="213">
        <v>30000.000000000004</v>
      </c>
      <c r="Z25" s="194">
        <v>429783.12829779537</v>
      </c>
      <c r="AA25" s="154"/>
      <c r="AB25" s="257">
        <v>20000</v>
      </c>
      <c r="AC25" s="154"/>
      <c r="AD25" s="150">
        <v>1135776.9168052042</v>
      </c>
      <c r="AE25" s="152">
        <v>1115776.9168052042</v>
      </c>
      <c r="AF25" s="154"/>
      <c r="AG25" s="150">
        <v>1053673.5708364176</v>
      </c>
      <c r="AH25" s="266">
        <v>1033673.5708364177</v>
      </c>
      <c r="AI25" s="154"/>
      <c r="AJ25" s="271">
        <v>7.7921045228089084E-2</v>
      </c>
      <c r="AK25" s="272">
        <v>82103.345968786627</v>
      </c>
      <c r="AL25" s="154"/>
      <c r="AM25" s="134" t="b">
        <f t="shared" si="0"/>
        <v>1</v>
      </c>
    </row>
    <row r="26" spans="2:41" ht="24" x14ac:dyDescent="0.2">
      <c r="B26" s="219" t="s">
        <v>213</v>
      </c>
      <c r="C26" s="220">
        <v>0</v>
      </c>
      <c r="D26" s="221">
        <v>0</v>
      </c>
      <c r="E26" s="221">
        <v>0</v>
      </c>
      <c r="F26" s="221">
        <v>0</v>
      </c>
      <c r="G26" s="221">
        <v>0</v>
      </c>
      <c r="H26" s="221">
        <v>0</v>
      </c>
      <c r="I26" s="221">
        <v>10900</v>
      </c>
      <c r="J26" s="221">
        <v>0</v>
      </c>
      <c r="K26" s="222">
        <v>0</v>
      </c>
      <c r="L26" s="222">
        <v>0</v>
      </c>
      <c r="M26" s="222">
        <v>0</v>
      </c>
      <c r="N26" s="223">
        <v>10900</v>
      </c>
      <c r="O26" s="224"/>
      <c r="P26" s="234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2">
        <v>0</v>
      </c>
      <c r="Z26" s="223">
        <v>0</v>
      </c>
      <c r="AA26" s="225"/>
      <c r="AB26" s="258">
        <v>0</v>
      </c>
      <c r="AD26" s="258">
        <v>10900</v>
      </c>
      <c r="AE26" s="162">
        <v>10900</v>
      </c>
      <c r="AG26" s="161">
        <v>139500</v>
      </c>
      <c r="AH26" s="162">
        <v>139500</v>
      </c>
      <c r="AJ26" s="267"/>
      <c r="AK26" s="252"/>
      <c r="AM26" s="134" t="b">
        <f>Z26+N26+AB26=AD26</f>
        <v>1</v>
      </c>
      <c r="AN26" s="140"/>
      <c r="AO26" s="140"/>
    </row>
    <row r="27" spans="2:41" s="144" customFormat="1" ht="12.75" x14ac:dyDescent="0.2">
      <c r="B27" s="160" t="s">
        <v>43</v>
      </c>
      <c r="C27" s="216">
        <v>138118.53415251174</v>
      </c>
      <c r="D27" s="196">
        <v>10230.799855439103</v>
      </c>
      <c r="E27" s="197">
        <v>105000</v>
      </c>
      <c r="F27" s="198">
        <v>51500</v>
      </c>
      <c r="G27" s="177">
        <v>0</v>
      </c>
      <c r="H27" s="177">
        <v>0</v>
      </c>
      <c r="I27" s="173">
        <v>13000</v>
      </c>
      <c r="J27" s="173">
        <v>0</v>
      </c>
      <c r="K27" s="174">
        <v>0</v>
      </c>
      <c r="L27" s="174">
        <v>0</v>
      </c>
      <c r="M27" s="174">
        <v>0</v>
      </c>
      <c r="N27" s="214">
        <v>317849.33400795085</v>
      </c>
      <c r="O27" s="199"/>
      <c r="P27" s="200">
        <v>43299.353812793641</v>
      </c>
      <c r="Q27" s="201">
        <v>9620.9526563064683</v>
      </c>
      <c r="R27" s="198">
        <v>32206.985182508128</v>
      </c>
      <c r="S27" s="198">
        <v>36319.248283339359</v>
      </c>
      <c r="T27" s="197">
        <v>23104.878930249368</v>
      </c>
      <c r="U27" s="197">
        <v>6000</v>
      </c>
      <c r="V27" s="197">
        <v>0</v>
      </c>
      <c r="W27" s="197">
        <v>0</v>
      </c>
      <c r="X27" s="197">
        <v>0</v>
      </c>
      <c r="Y27" s="174">
        <v>0</v>
      </c>
      <c r="Z27" s="202">
        <v>150551.41886519696</v>
      </c>
      <c r="AA27" s="155"/>
      <c r="AB27" s="259">
        <v>0</v>
      </c>
      <c r="AC27" s="155"/>
      <c r="AD27" s="158">
        <v>468400.75287314784</v>
      </c>
      <c r="AE27" s="157">
        <v>468400.75287314784</v>
      </c>
      <c r="AF27" s="155"/>
      <c r="AG27" s="158">
        <v>577885.17083641747</v>
      </c>
      <c r="AH27" s="262">
        <v>577885.17083641747</v>
      </c>
      <c r="AI27" s="155"/>
      <c r="AJ27" s="267">
        <v>-0.18945704698531102</v>
      </c>
      <c r="AK27" s="252">
        <v>-109484.41796326963</v>
      </c>
      <c r="AL27" s="155"/>
      <c r="AM27" s="134" t="b">
        <f t="shared" si="0"/>
        <v>1</v>
      </c>
    </row>
    <row r="28" spans="2:41" ht="24" x14ac:dyDescent="0.2">
      <c r="B28" s="219" t="s">
        <v>226</v>
      </c>
      <c r="C28" s="220">
        <v>0</v>
      </c>
      <c r="D28" s="221">
        <v>0</v>
      </c>
      <c r="E28" s="221">
        <v>0</v>
      </c>
      <c r="F28" s="221">
        <v>0</v>
      </c>
      <c r="G28" s="221">
        <v>0</v>
      </c>
      <c r="H28" s="221">
        <v>0</v>
      </c>
      <c r="I28" s="221">
        <v>10900</v>
      </c>
      <c r="J28" s="221">
        <v>0</v>
      </c>
      <c r="K28" s="222">
        <v>0</v>
      </c>
      <c r="L28" s="222">
        <v>0</v>
      </c>
      <c r="M28" s="222">
        <v>0</v>
      </c>
      <c r="N28" s="223">
        <v>10900</v>
      </c>
      <c r="O28" s="224"/>
      <c r="P28" s="234">
        <v>0</v>
      </c>
      <c r="Q28" s="221">
        <v>0</v>
      </c>
      <c r="R28" s="221">
        <v>0</v>
      </c>
      <c r="S28" s="221">
        <v>0</v>
      </c>
      <c r="T28" s="221">
        <v>0</v>
      </c>
      <c r="U28" s="221">
        <v>0</v>
      </c>
      <c r="V28" s="221">
        <v>0</v>
      </c>
      <c r="W28" s="221">
        <v>0</v>
      </c>
      <c r="X28" s="221">
        <v>0</v>
      </c>
      <c r="Y28" s="222">
        <v>0</v>
      </c>
      <c r="Z28" s="223">
        <v>0</v>
      </c>
      <c r="AA28" s="225"/>
      <c r="AB28" s="273">
        <v>0</v>
      </c>
      <c r="AC28" s="274"/>
      <c r="AD28" s="275">
        <v>0</v>
      </c>
      <c r="AE28" s="275">
        <v>0</v>
      </c>
      <c r="AF28" s="274"/>
      <c r="AG28" s="275">
        <v>0</v>
      </c>
      <c r="AH28" s="276">
        <v>0</v>
      </c>
      <c r="AJ28" s="267"/>
      <c r="AK28" s="252"/>
      <c r="AN28" s="140"/>
      <c r="AO28" s="140"/>
    </row>
    <row r="29" spans="2:41" s="136" customFormat="1" ht="13.5" thickBot="1" x14ac:dyDescent="0.25">
      <c r="B29" s="218" t="s">
        <v>44</v>
      </c>
      <c r="C29" s="217">
        <v>575493.89230213221</v>
      </c>
      <c r="D29" s="217">
        <v>39349.230213227318</v>
      </c>
      <c r="E29" s="217">
        <v>210000.00000000003</v>
      </c>
      <c r="F29" s="217">
        <v>103000</v>
      </c>
      <c r="G29" s="217">
        <v>0</v>
      </c>
      <c r="H29" s="217">
        <v>0</v>
      </c>
      <c r="I29" s="217">
        <v>47800</v>
      </c>
      <c r="J29" s="217">
        <v>0</v>
      </c>
      <c r="K29" s="217">
        <v>35000</v>
      </c>
      <c r="L29" s="217">
        <v>15000</v>
      </c>
      <c r="M29" s="217">
        <v>0</v>
      </c>
      <c r="N29" s="204">
        <v>1025643.1225153595</v>
      </c>
      <c r="O29" s="205"/>
      <c r="P29" s="203">
        <v>108248.38453198408</v>
      </c>
      <c r="Q29" s="203">
        <v>25640.381640766165</v>
      </c>
      <c r="R29" s="203">
        <v>80517.462956270319</v>
      </c>
      <c r="S29" s="203">
        <v>90798.12070834839</v>
      </c>
      <c r="T29" s="203">
        <v>57762.197325623405</v>
      </c>
      <c r="U29" s="203">
        <v>15000</v>
      </c>
      <c r="V29" s="203">
        <v>21000</v>
      </c>
      <c r="W29" s="203">
        <v>15708.000000000004</v>
      </c>
      <c r="X29" s="203">
        <v>135660</v>
      </c>
      <c r="Y29" s="203">
        <v>30000.000000000004</v>
      </c>
      <c r="Z29" s="204">
        <v>580334.5471629923</v>
      </c>
      <c r="AA29" s="156"/>
      <c r="AB29" s="260">
        <v>20000</v>
      </c>
      <c r="AC29" s="156"/>
      <c r="AD29" s="151">
        <v>1625977.6696783518</v>
      </c>
      <c r="AE29" s="153">
        <v>1605977.6696783518</v>
      </c>
      <c r="AF29" s="156"/>
      <c r="AG29" s="151">
        <v>1771058.7416728351</v>
      </c>
      <c r="AH29" s="153">
        <v>1751058.7416728353</v>
      </c>
      <c r="AI29" s="156"/>
      <c r="AJ29" s="268">
        <v>-8.1917707516267035E-2</v>
      </c>
      <c r="AK29" s="253">
        <v>-145081.07199448324</v>
      </c>
      <c r="AL29" s="156"/>
      <c r="AM29" s="134" t="b">
        <f t="shared" si="0"/>
        <v>1</v>
      </c>
    </row>
    <row r="30" spans="2:41" x14ac:dyDescent="0.2">
      <c r="B30" s="137"/>
      <c r="C30" s="138"/>
      <c r="I30" s="140"/>
      <c r="S30" s="146"/>
      <c r="AB30" s="149"/>
      <c r="AG30" s="138"/>
      <c r="AH30" s="138"/>
      <c r="AJ30" s="138"/>
      <c r="AK30" s="138"/>
    </row>
    <row r="31" spans="2:41" x14ac:dyDescent="0.2">
      <c r="C31" s="138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8"/>
      <c r="P31" s="145"/>
      <c r="Q31" s="145"/>
      <c r="R31" s="141"/>
      <c r="AA31" s="148"/>
      <c r="AC31" s="148"/>
      <c r="AD31" s="148"/>
      <c r="AE31" s="148"/>
      <c r="AF31" s="148"/>
      <c r="AG31" s="138"/>
      <c r="AH31" s="138"/>
      <c r="AI31" s="148"/>
      <c r="AJ31" s="138"/>
      <c r="AK31" s="138"/>
      <c r="AL31" s="148"/>
    </row>
    <row r="32" spans="2:41" x14ac:dyDescent="0.2">
      <c r="C32" s="140"/>
      <c r="P32" s="142"/>
      <c r="Q32" s="142"/>
      <c r="R32" s="142"/>
      <c r="AD32" s="148"/>
      <c r="AG32" s="140"/>
      <c r="AH32" s="140"/>
      <c r="AJ32" s="140"/>
      <c r="AK32" s="140"/>
    </row>
    <row r="33" spans="3:37" x14ac:dyDescent="0.2">
      <c r="C33" s="138"/>
      <c r="P33" s="142"/>
      <c r="Q33" s="142"/>
      <c r="R33" s="142"/>
      <c r="AG33" s="138"/>
      <c r="AH33" s="138"/>
      <c r="AJ33" s="138"/>
      <c r="AK33" s="138"/>
    </row>
    <row r="34" spans="3:37" x14ac:dyDescent="0.2">
      <c r="C34" s="138"/>
      <c r="P34" s="142"/>
      <c r="Q34" s="142"/>
      <c r="R34" s="142"/>
      <c r="AG34" s="138"/>
      <c r="AH34" s="138"/>
      <c r="AJ34" s="138"/>
      <c r="AK34" s="138"/>
    </row>
    <row r="35" spans="3:37" x14ac:dyDescent="0.2">
      <c r="C35" s="138"/>
      <c r="P35" s="142"/>
      <c r="Q35" s="142"/>
      <c r="R35" s="142"/>
      <c r="AG35" s="138"/>
      <c r="AH35" s="138"/>
      <c r="AJ35" s="138"/>
      <c r="AK35" s="138"/>
    </row>
    <row r="36" spans="3:37" x14ac:dyDescent="0.2">
      <c r="C36" s="140"/>
      <c r="P36" s="142"/>
      <c r="Q36" s="142"/>
      <c r="R36" s="142"/>
      <c r="AG36" s="140"/>
      <c r="AH36" s="140"/>
      <c r="AJ36" s="140"/>
      <c r="AK36" s="140"/>
    </row>
    <row r="37" spans="3:37" x14ac:dyDescent="0.2">
      <c r="C37" s="138"/>
      <c r="P37" s="142"/>
      <c r="Q37" s="142"/>
      <c r="R37" s="142"/>
      <c r="AG37" s="138"/>
      <c r="AH37" s="138"/>
      <c r="AJ37" s="138"/>
      <c r="AK37" s="138"/>
    </row>
    <row r="38" spans="3:37" x14ac:dyDescent="0.2">
      <c r="C38" s="138"/>
      <c r="P38" s="142"/>
      <c r="Q38" s="142"/>
      <c r="R38" s="142"/>
      <c r="AG38" s="138"/>
      <c r="AH38" s="138"/>
      <c r="AJ38" s="138"/>
      <c r="AK38" s="138"/>
    </row>
    <row r="39" spans="3:37" x14ac:dyDescent="0.2">
      <c r="C39" s="138"/>
      <c r="P39" s="142"/>
      <c r="Q39" s="142"/>
      <c r="R39" s="142"/>
      <c r="AG39" s="138"/>
      <c r="AH39" s="138"/>
      <c r="AJ39" s="138"/>
      <c r="AK39" s="138"/>
    </row>
    <row r="40" spans="3:37" x14ac:dyDescent="0.2">
      <c r="C40" s="140"/>
      <c r="P40" s="142"/>
      <c r="Q40" s="142"/>
      <c r="R40" s="142"/>
      <c r="AG40" s="140"/>
      <c r="AH40" s="140"/>
      <c r="AJ40" s="140"/>
      <c r="AK40" s="140"/>
    </row>
    <row r="41" spans="3:37" x14ac:dyDescent="0.2">
      <c r="C41" s="138"/>
      <c r="AG41" s="138"/>
      <c r="AH41" s="138"/>
      <c r="AJ41" s="138"/>
      <c r="AK41" s="138"/>
    </row>
    <row r="42" spans="3:37" x14ac:dyDescent="0.2">
      <c r="C42" s="138"/>
      <c r="AG42" s="138"/>
      <c r="AH42" s="138"/>
      <c r="AJ42" s="138"/>
      <c r="AK42" s="138"/>
    </row>
    <row r="43" spans="3:37" x14ac:dyDescent="0.2">
      <c r="C43" s="138"/>
      <c r="AG43" s="138"/>
      <c r="AH43" s="138"/>
      <c r="AJ43" s="138"/>
      <c r="AK43" s="138"/>
    </row>
    <row r="44" spans="3:37" x14ac:dyDescent="0.2">
      <c r="C44" s="140"/>
      <c r="AG44" s="140"/>
      <c r="AH44" s="140"/>
      <c r="AJ44" s="140"/>
      <c r="AK44" s="140"/>
    </row>
    <row r="45" spans="3:37" x14ac:dyDescent="0.2">
      <c r="C45" s="138"/>
      <c r="AG45" s="138"/>
      <c r="AH45" s="138"/>
      <c r="AJ45" s="138"/>
      <c r="AK45" s="138"/>
    </row>
    <row r="46" spans="3:37" x14ac:dyDescent="0.2">
      <c r="C46" s="138"/>
      <c r="AG46" s="138"/>
      <c r="AH46" s="138"/>
      <c r="AJ46" s="138"/>
      <c r="AK46" s="138"/>
    </row>
    <row r="47" spans="3:37" x14ac:dyDescent="0.2">
      <c r="C47" s="138"/>
      <c r="AG47" s="138"/>
      <c r="AH47" s="138"/>
      <c r="AJ47" s="138"/>
      <c r="AK47" s="138"/>
    </row>
    <row r="48" spans="3:37" x14ac:dyDescent="0.2">
      <c r="C48" s="140"/>
      <c r="AG48" s="140"/>
      <c r="AH48" s="140"/>
      <c r="AJ48" s="140"/>
      <c r="AK48" s="140"/>
    </row>
    <row r="49" spans="3:37" x14ac:dyDescent="0.2">
      <c r="C49" s="138"/>
      <c r="AG49" s="138"/>
      <c r="AH49" s="138"/>
      <c r="AJ49" s="138"/>
      <c r="AK49" s="138"/>
    </row>
    <row r="50" spans="3:37" x14ac:dyDescent="0.2">
      <c r="C50" s="138"/>
      <c r="AG50" s="138"/>
      <c r="AH50" s="138"/>
      <c r="AJ50" s="138"/>
      <c r="AK50" s="138"/>
    </row>
    <row r="51" spans="3:37" x14ac:dyDescent="0.2">
      <c r="C51" s="138"/>
      <c r="AG51" s="138"/>
      <c r="AH51" s="138"/>
      <c r="AJ51" s="138"/>
      <c r="AK51" s="138"/>
    </row>
    <row r="52" spans="3:37" x14ac:dyDescent="0.2">
      <c r="C52" s="140"/>
      <c r="AG52" s="140"/>
      <c r="AH52" s="140"/>
      <c r="AJ52" s="140"/>
      <c r="AK52" s="140"/>
    </row>
    <row r="53" spans="3:37" x14ac:dyDescent="0.2">
      <c r="C53" s="138"/>
      <c r="AG53" s="138"/>
      <c r="AH53" s="138"/>
      <c r="AJ53" s="138"/>
      <c r="AK53" s="138"/>
    </row>
    <row r="54" spans="3:37" x14ac:dyDescent="0.2">
      <c r="C54" s="138"/>
      <c r="AG54" s="138"/>
      <c r="AH54" s="138"/>
      <c r="AJ54" s="138"/>
      <c r="AK54" s="138"/>
    </row>
    <row r="55" spans="3:37" x14ac:dyDescent="0.2">
      <c r="C55" s="138"/>
      <c r="AG55" s="138"/>
      <c r="AH55" s="138"/>
      <c r="AJ55" s="138"/>
      <c r="AK55" s="138"/>
    </row>
    <row r="56" spans="3:37" x14ac:dyDescent="0.2">
      <c r="C56" s="140"/>
      <c r="AG56" s="140"/>
      <c r="AH56" s="140"/>
      <c r="AJ56" s="140"/>
      <c r="AK56" s="140"/>
    </row>
    <row r="57" spans="3:37" x14ac:dyDescent="0.2">
      <c r="C57" s="138"/>
      <c r="AG57" s="138"/>
      <c r="AH57" s="138"/>
      <c r="AJ57" s="138"/>
      <c r="AK57" s="138"/>
    </row>
    <row r="58" spans="3:37" x14ac:dyDescent="0.2">
      <c r="C58" s="138"/>
      <c r="AG58" s="138"/>
      <c r="AH58" s="138"/>
      <c r="AJ58" s="138"/>
      <c r="AK58" s="138"/>
    </row>
    <row r="59" spans="3:37" x14ac:dyDescent="0.2">
      <c r="C59" s="138"/>
      <c r="AG59" s="138"/>
      <c r="AH59" s="138"/>
      <c r="AJ59" s="138"/>
      <c r="AK59" s="138"/>
    </row>
    <row r="60" spans="3:37" x14ac:dyDescent="0.2">
      <c r="C60" s="140"/>
      <c r="AG60" s="140"/>
      <c r="AH60" s="140"/>
      <c r="AJ60" s="140"/>
      <c r="AK60" s="140"/>
    </row>
    <row r="61" spans="3:37" x14ac:dyDescent="0.2">
      <c r="C61" s="138"/>
      <c r="AG61" s="138"/>
      <c r="AH61" s="138"/>
      <c r="AJ61" s="138"/>
      <c r="AK61" s="138"/>
    </row>
    <row r="62" spans="3:37" x14ac:dyDescent="0.2">
      <c r="C62" s="138"/>
      <c r="AG62" s="138"/>
      <c r="AH62" s="138"/>
      <c r="AJ62" s="138"/>
      <c r="AK62" s="138"/>
    </row>
    <row r="63" spans="3:37" x14ac:dyDescent="0.2">
      <c r="C63" s="138"/>
      <c r="AG63" s="138"/>
      <c r="AH63" s="138"/>
      <c r="AJ63" s="138"/>
      <c r="AK63" s="138"/>
    </row>
    <row r="64" spans="3:37" x14ac:dyDescent="0.2">
      <c r="C64" s="140"/>
      <c r="AG64" s="140"/>
      <c r="AH64" s="140"/>
      <c r="AJ64" s="140"/>
      <c r="AK64" s="140"/>
    </row>
    <row r="65" spans="3:37" x14ac:dyDescent="0.2">
      <c r="C65" s="138"/>
      <c r="AG65" s="138"/>
      <c r="AH65" s="138"/>
      <c r="AJ65" s="138"/>
      <c r="AK65" s="138"/>
    </row>
    <row r="66" spans="3:37" x14ac:dyDescent="0.2">
      <c r="C66" s="138"/>
      <c r="AG66" s="138"/>
      <c r="AH66" s="138"/>
      <c r="AJ66" s="138"/>
      <c r="AK66" s="138"/>
    </row>
    <row r="67" spans="3:37" x14ac:dyDescent="0.2">
      <c r="C67" s="138"/>
      <c r="AG67" s="138"/>
      <c r="AH67" s="138"/>
      <c r="AJ67" s="138"/>
      <c r="AK67" s="138"/>
    </row>
    <row r="68" spans="3:37" x14ac:dyDescent="0.2">
      <c r="C68" s="140"/>
      <c r="AG68" s="140"/>
      <c r="AH68" s="140"/>
      <c r="AJ68" s="140"/>
      <c r="AK68" s="140"/>
    </row>
    <row r="69" spans="3:37" x14ac:dyDescent="0.2">
      <c r="C69" s="138"/>
      <c r="AG69" s="138"/>
      <c r="AH69" s="138"/>
      <c r="AJ69" s="138"/>
      <c r="AK69" s="138"/>
    </row>
    <row r="70" spans="3:37" x14ac:dyDescent="0.2">
      <c r="C70" s="138"/>
      <c r="AG70" s="138"/>
      <c r="AH70" s="138"/>
      <c r="AJ70" s="138"/>
      <c r="AK70" s="138"/>
    </row>
    <row r="71" spans="3:37" x14ac:dyDescent="0.2">
      <c r="C71" s="138"/>
      <c r="AG71" s="138"/>
      <c r="AH71" s="138"/>
      <c r="AJ71" s="138"/>
      <c r="AK71" s="138"/>
    </row>
    <row r="72" spans="3:37" x14ac:dyDescent="0.2">
      <c r="C72" s="140"/>
      <c r="AG72" s="140"/>
      <c r="AH72" s="140"/>
      <c r="AJ72" s="140"/>
      <c r="AK72" s="140"/>
    </row>
    <row r="73" spans="3:37" x14ac:dyDescent="0.2">
      <c r="C73" s="138"/>
      <c r="AG73" s="138"/>
      <c r="AH73" s="138"/>
      <c r="AJ73" s="138"/>
      <c r="AK73" s="138"/>
    </row>
    <row r="74" spans="3:37" x14ac:dyDescent="0.2">
      <c r="C74" s="138"/>
      <c r="AG74" s="138"/>
      <c r="AH74" s="138"/>
      <c r="AJ74" s="138"/>
      <c r="AK74" s="138"/>
    </row>
    <row r="75" spans="3:37" x14ac:dyDescent="0.2">
      <c r="C75" s="138"/>
      <c r="AG75" s="138"/>
      <c r="AH75" s="138"/>
      <c r="AJ75" s="138"/>
      <c r="AK75" s="138"/>
    </row>
    <row r="76" spans="3:37" x14ac:dyDescent="0.2">
      <c r="C76" s="140"/>
      <c r="AG76" s="140"/>
      <c r="AH76" s="140"/>
      <c r="AJ76" s="140"/>
      <c r="AK76" s="140"/>
    </row>
    <row r="77" spans="3:37" x14ac:dyDescent="0.2">
      <c r="C77" s="138"/>
      <c r="AG77" s="138"/>
      <c r="AH77" s="138"/>
      <c r="AJ77" s="138"/>
      <c r="AK77" s="138"/>
    </row>
    <row r="78" spans="3:37" x14ac:dyDescent="0.2">
      <c r="C78" s="138"/>
      <c r="AG78" s="138"/>
      <c r="AH78" s="138"/>
      <c r="AJ78" s="138"/>
      <c r="AK78" s="138"/>
    </row>
    <row r="79" spans="3:37" x14ac:dyDescent="0.2">
      <c r="C79" s="138"/>
      <c r="AG79" s="138"/>
      <c r="AH79" s="138"/>
      <c r="AJ79" s="138"/>
      <c r="AK79" s="138"/>
    </row>
    <row r="80" spans="3:37" x14ac:dyDescent="0.2">
      <c r="C80" s="140"/>
      <c r="AG80" s="140"/>
      <c r="AH80" s="140"/>
      <c r="AJ80" s="140"/>
      <c r="AK80" s="140"/>
    </row>
    <row r="81" spans="3:37" x14ac:dyDescent="0.2">
      <c r="C81" s="138"/>
      <c r="AG81" s="138"/>
      <c r="AH81" s="138"/>
      <c r="AJ81" s="138"/>
      <c r="AK81" s="138"/>
    </row>
    <row r="82" spans="3:37" x14ac:dyDescent="0.2">
      <c r="C82" s="138"/>
      <c r="AG82" s="138"/>
      <c r="AH82" s="138"/>
      <c r="AJ82" s="138"/>
      <c r="AK82" s="138"/>
    </row>
    <row r="83" spans="3:37" x14ac:dyDescent="0.2">
      <c r="C83" s="138"/>
      <c r="AG83" s="138"/>
      <c r="AH83" s="138"/>
      <c r="AJ83" s="138"/>
      <c r="AK83" s="138"/>
    </row>
    <row r="84" spans="3:37" x14ac:dyDescent="0.2">
      <c r="C84" s="140"/>
      <c r="AG84" s="140"/>
      <c r="AH84" s="140"/>
      <c r="AJ84" s="140"/>
      <c r="AK84" s="140"/>
    </row>
    <row r="85" spans="3:37" x14ac:dyDescent="0.2">
      <c r="C85" s="138"/>
      <c r="AG85" s="138"/>
      <c r="AH85" s="138"/>
      <c r="AJ85" s="138"/>
      <c r="AK85" s="138"/>
    </row>
    <row r="86" spans="3:37" x14ac:dyDescent="0.2">
      <c r="C86" s="138"/>
      <c r="AG86" s="138"/>
      <c r="AH86" s="138"/>
      <c r="AJ86" s="138"/>
      <c r="AK86" s="138"/>
    </row>
    <row r="87" spans="3:37" x14ac:dyDescent="0.2">
      <c r="C87" s="138"/>
      <c r="AG87" s="138"/>
      <c r="AH87" s="138"/>
      <c r="AJ87" s="138"/>
      <c r="AK87" s="138"/>
    </row>
    <row r="88" spans="3:37" x14ac:dyDescent="0.2">
      <c r="C88" s="140"/>
      <c r="AG88" s="140"/>
      <c r="AH88" s="140"/>
      <c r="AJ88" s="140"/>
      <c r="AK88" s="140"/>
    </row>
    <row r="89" spans="3:37" x14ac:dyDescent="0.2">
      <c r="C89" s="138"/>
      <c r="AG89" s="138"/>
      <c r="AH89" s="138"/>
      <c r="AJ89" s="138"/>
      <c r="AK89" s="138"/>
    </row>
    <row r="90" spans="3:37" x14ac:dyDescent="0.2">
      <c r="C90" s="138"/>
      <c r="AG90" s="138"/>
      <c r="AH90" s="138"/>
      <c r="AJ90" s="138"/>
      <c r="AK90" s="138"/>
    </row>
    <row r="91" spans="3:37" x14ac:dyDescent="0.2">
      <c r="C91" s="138"/>
      <c r="AG91" s="138"/>
      <c r="AH91" s="138"/>
      <c r="AJ91" s="138"/>
      <c r="AK91" s="138"/>
    </row>
    <row r="92" spans="3:37" x14ac:dyDescent="0.2">
      <c r="C92" s="140"/>
      <c r="AG92" s="140"/>
      <c r="AH92" s="140"/>
      <c r="AJ92" s="140"/>
      <c r="AK92" s="140"/>
    </row>
    <row r="93" spans="3:37" x14ac:dyDescent="0.2">
      <c r="C93" s="138"/>
      <c r="AG93" s="138"/>
      <c r="AH93" s="138"/>
      <c r="AJ93" s="138"/>
      <c r="AK93" s="138"/>
    </row>
    <row r="94" spans="3:37" x14ac:dyDescent="0.2">
      <c r="C94" s="138"/>
      <c r="AG94" s="138"/>
      <c r="AH94" s="138"/>
      <c r="AJ94" s="138"/>
      <c r="AK94" s="138"/>
    </row>
    <row r="95" spans="3:37" x14ac:dyDescent="0.2">
      <c r="C95" s="138"/>
      <c r="AG95" s="138"/>
      <c r="AH95" s="138"/>
      <c r="AJ95" s="138"/>
      <c r="AK95" s="138"/>
    </row>
    <row r="96" spans="3:37" x14ac:dyDescent="0.2">
      <c r="C96" s="140"/>
      <c r="AG96" s="140"/>
      <c r="AH96" s="140"/>
      <c r="AJ96" s="140"/>
      <c r="AK96" s="140"/>
    </row>
    <row r="97" spans="3:37" x14ac:dyDescent="0.2">
      <c r="C97" s="138"/>
      <c r="AG97" s="138"/>
      <c r="AH97" s="138"/>
      <c r="AJ97" s="138"/>
      <c r="AK97" s="138"/>
    </row>
    <row r="98" spans="3:37" x14ac:dyDescent="0.2">
      <c r="C98" s="138"/>
      <c r="AG98" s="138"/>
      <c r="AH98" s="138"/>
      <c r="AJ98" s="138"/>
      <c r="AK98" s="138"/>
    </row>
    <row r="99" spans="3:37" x14ac:dyDescent="0.2">
      <c r="C99" s="138"/>
      <c r="AG99" s="138"/>
      <c r="AH99" s="138"/>
      <c r="AJ99" s="138"/>
      <c r="AK99" s="138"/>
    </row>
    <row r="100" spans="3:37" x14ac:dyDescent="0.2">
      <c r="C100" s="140"/>
      <c r="AG100" s="140"/>
      <c r="AH100" s="140"/>
      <c r="AJ100" s="140"/>
      <c r="AK100" s="140"/>
    </row>
    <row r="101" spans="3:37" x14ac:dyDescent="0.2">
      <c r="C101" s="138"/>
      <c r="AG101" s="138"/>
      <c r="AH101" s="138"/>
      <c r="AJ101" s="138"/>
      <c r="AK101" s="138"/>
    </row>
    <row r="102" spans="3:37" x14ac:dyDescent="0.2">
      <c r="C102" s="138"/>
      <c r="AG102" s="138"/>
      <c r="AH102" s="138"/>
      <c r="AJ102" s="138"/>
      <c r="AK102" s="138"/>
    </row>
    <row r="103" spans="3:37" x14ac:dyDescent="0.2">
      <c r="C103" s="138"/>
      <c r="AG103" s="138"/>
      <c r="AH103" s="138"/>
      <c r="AJ103" s="138"/>
      <c r="AK103" s="138"/>
    </row>
    <row r="104" spans="3:37" x14ac:dyDescent="0.2">
      <c r="C104" s="140"/>
      <c r="AG104" s="140"/>
      <c r="AH104" s="140"/>
      <c r="AJ104" s="140"/>
      <c r="AK104" s="140"/>
    </row>
    <row r="105" spans="3:37" x14ac:dyDescent="0.2">
      <c r="C105" s="138"/>
      <c r="AG105" s="138"/>
      <c r="AH105" s="138"/>
      <c r="AJ105" s="138"/>
      <c r="AK105" s="138"/>
    </row>
    <row r="106" spans="3:37" x14ac:dyDescent="0.2">
      <c r="C106" s="138"/>
      <c r="AG106" s="138"/>
      <c r="AH106" s="138"/>
      <c r="AJ106" s="138"/>
      <c r="AK106" s="138"/>
    </row>
    <row r="107" spans="3:37" x14ac:dyDescent="0.2">
      <c r="C107" s="138"/>
      <c r="AG107" s="138"/>
      <c r="AH107" s="138"/>
      <c r="AJ107" s="138"/>
      <c r="AK107" s="138"/>
    </row>
    <row r="108" spans="3:37" x14ac:dyDescent="0.2">
      <c r="C108" s="140"/>
      <c r="AG108" s="140"/>
      <c r="AH108" s="140"/>
      <c r="AJ108" s="140"/>
      <c r="AK108" s="140"/>
    </row>
    <row r="109" spans="3:37" x14ac:dyDescent="0.2">
      <c r="C109" s="138"/>
      <c r="AG109" s="138"/>
      <c r="AH109" s="138"/>
      <c r="AJ109" s="138"/>
      <c r="AK109" s="138"/>
    </row>
    <row r="110" spans="3:37" x14ac:dyDescent="0.2">
      <c r="C110" s="138"/>
      <c r="AG110" s="138"/>
      <c r="AH110" s="138"/>
      <c r="AJ110" s="138"/>
      <c r="AK110" s="138"/>
    </row>
    <row r="111" spans="3:37" x14ac:dyDescent="0.2">
      <c r="C111" s="138"/>
      <c r="AG111" s="138"/>
      <c r="AH111" s="138"/>
      <c r="AJ111" s="138"/>
      <c r="AK111" s="138"/>
    </row>
    <row r="112" spans="3:37" x14ac:dyDescent="0.2">
      <c r="C112" s="140"/>
      <c r="AG112" s="140"/>
      <c r="AH112" s="140"/>
      <c r="AJ112" s="140"/>
      <c r="AK112" s="140"/>
    </row>
    <row r="113" spans="3:37" x14ac:dyDescent="0.2">
      <c r="C113" s="138"/>
      <c r="AG113" s="138"/>
      <c r="AH113" s="138"/>
      <c r="AJ113" s="138"/>
      <c r="AK113" s="138"/>
    </row>
    <row r="114" spans="3:37" x14ac:dyDescent="0.2">
      <c r="C114" s="138"/>
      <c r="AG114" s="138"/>
      <c r="AH114" s="138"/>
      <c r="AJ114" s="138"/>
      <c r="AK114" s="138"/>
    </row>
    <row r="115" spans="3:37" x14ac:dyDescent="0.2">
      <c r="C115" s="138"/>
      <c r="AG115" s="138"/>
      <c r="AH115" s="138"/>
      <c r="AJ115" s="138"/>
      <c r="AK115" s="138"/>
    </row>
    <row r="116" spans="3:37" x14ac:dyDescent="0.2">
      <c r="C116" s="140"/>
      <c r="AG116" s="140"/>
      <c r="AH116" s="140"/>
      <c r="AJ116" s="140"/>
      <c r="AK116" s="140"/>
    </row>
    <row r="117" spans="3:37" x14ac:dyDescent="0.2">
      <c r="C117" s="138"/>
      <c r="AG117" s="138"/>
      <c r="AH117" s="138"/>
      <c r="AJ117" s="138"/>
      <c r="AK117" s="138"/>
    </row>
    <row r="118" spans="3:37" x14ac:dyDescent="0.2">
      <c r="C118" s="138"/>
      <c r="AG118" s="138"/>
      <c r="AH118" s="138"/>
      <c r="AJ118" s="138"/>
      <c r="AK118" s="138"/>
    </row>
    <row r="119" spans="3:37" x14ac:dyDescent="0.2">
      <c r="C119" s="138"/>
      <c r="AG119" s="138"/>
      <c r="AH119" s="138"/>
      <c r="AJ119" s="138"/>
      <c r="AK119" s="138"/>
    </row>
    <row r="120" spans="3:37" x14ac:dyDescent="0.2">
      <c r="C120" s="140"/>
      <c r="AG120" s="140"/>
      <c r="AH120" s="140"/>
      <c r="AJ120" s="140"/>
      <c r="AK120" s="140"/>
    </row>
    <row r="121" spans="3:37" x14ac:dyDescent="0.2">
      <c r="C121" s="138"/>
      <c r="AG121" s="138"/>
      <c r="AH121" s="138"/>
      <c r="AJ121" s="138"/>
      <c r="AK121" s="138"/>
    </row>
    <row r="122" spans="3:37" x14ac:dyDescent="0.2">
      <c r="C122" s="138"/>
      <c r="AG122" s="138"/>
      <c r="AH122" s="138"/>
      <c r="AJ122" s="138"/>
      <c r="AK122" s="138"/>
    </row>
    <row r="123" spans="3:37" x14ac:dyDescent="0.2">
      <c r="C123" s="138"/>
      <c r="AG123" s="138"/>
      <c r="AH123" s="138"/>
      <c r="AJ123" s="138"/>
      <c r="AK123" s="138"/>
    </row>
    <row r="124" spans="3:37" x14ac:dyDescent="0.2">
      <c r="C124" s="140"/>
      <c r="AG124" s="140"/>
      <c r="AH124" s="140"/>
      <c r="AJ124" s="140"/>
      <c r="AK124" s="140"/>
    </row>
    <row r="125" spans="3:37" x14ac:dyDescent="0.2">
      <c r="C125" s="138"/>
      <c r="AG125" s="138"/>
      <c r="AH125" s="138"/>
      <c r="AJ125" s="138"/>
      <c r="AK125" s="138"/>
    </row>
    <row r="126" spans="3:37" x14ac:dyDescent="0.2">
      <c r="C126" s="138"/>
      <c r="AG126" s="138"/>
      <c r="AH126" s="138"/>
      <c r="AJ126" s="138"/>
      <c r="AK126" s="138"/>
    </row>
    <row r="127" spans="3:37" x14ac:dyDescent="0.2">
      <c r="C127" s="138"/>
      <c r="AG127" s="138"/>
      <c r="AH127" s="138"/>
      <c r="AJ127" s="138"/>
      <c r="AK127" s="138"/>
    </row>
    <row r="128" spans="3:37" x14ac:dyDescent="0.2">
      <c r="C128" s="140"/>
      <c r="AG128" s="140"/>
      <c r="AH128" s="140"/>
      <c r="AJ128" s="140"/>
      <c r="AK128" s="140"/>
    </row>
    <row r="129" spans="3:37" x14ac:dyDescent="0.2">
      <c r="C129" s="138"/>
      <c r="AG129" s="138"/>
      <c r="AH129" s="138"/>
      <c r="AJ129" s="138"/>
      <c r="AK129" s="138"/>
    </row>
    <row r="130" spans="3:37" x14ac:dyDescent="0.2">
      <c r="C130" s="138"/>
      <c r="AG130" s="138"/>
      <c r="AH130" s="138"/>
      <c r="AJ130" s="138"/>
      <c r="AK130" s="138"/>
    </row>
    <row r="131" spans="3:37" x14ac:dyDescent="0.2">
      <c r="C131" s="138"/>
      <c r="AG131" s="138"/>
      <c r="AH131" s="138"/>
      <c r="AJ131" s="138"/>
      <c r="AK131" s="138"/>
    </row>
    <row r="132" spans="3:37" x14ac:dyDescent="0.2">
      <c r="C132" s="140"/>
      <c r="AG132" s="140"/>
      <c r="AH132" s="140"/>
      <c r="AJ132" s="140"/>
      <c r="AK132" s="140"/>
    </row>
    <row r="133" spans="3:37" x14ac:dyDescent="0.2">
      <c r="C133" s="138"/>
      <c r="AG133" s="138"/>
      <c r="AH133" s="138"/>
      <c r="AJ133" s="138"/>
      <c r="AK133" s="138"/>
    </row>
    <row r="134" spans="3:37" x14ac:dyDescent="0.2">
      <c r="C134" s="138"/>
      <c r="AG134" s="138"/>
      <c r="AH134" s="138"/>
      <c r="AJ134" s="138"/>
      <c r="AK134" s="138"/>
    </row>
    <row r="135" spans="3:37" x14ac:dyDescent="0.2">
      <c r="C135" s="138"/>
      <c r="AG135" s="138"/>
      <c r="AH135" s="138"/>
      <c r="AJ135" s="138"/>
      <c r="AK135" s="138"/>
    </row>
    <row r="136" spans="3:37" x14ac:dyDescent="0.2">
      <c r="C136" s="140"/>
      <c r="AG136" s="140"/>
      <c r="AH136" s="140"/>
      <c r="AJ136" s="140"/>
      <c r="AK136" s="140"/>
    </row>
    <row r="137" spans="3:37" x14ac:dyDescent="0.2">
      <c r="C137" s="138"/>
      <c r="AG137" s="138"/>
      <c r="AH137" s="138"/>
      <c r="AJ137" s="138"/>
      <c r="AK137" s="138"/>
    </row>
    <row r="138" spans="3:37" x14ac:dyDescent="0.2">
      <c r="C138" s="138"/>
      <c r="AG138" s="138"/>
      <c r="AH138" s="138"/>
      <c r="AJ138" s="138"/>
      <c r="AK138" s="138"/>
    </row>
    <row r="139" spans="3:37" x14ac:dyDescent="0.2">
      <c r="C139" s="138"/>
      <c r="AG139" s="138"/>
      <c r="AH139" s="138"/>
      <c r="AJ139" s="138"/>
      <c r="AK139" s="138"/>
    </row>
    <row r="140" spans="3:37" x14ac:dyDescent="0.2">
      <c r="C140" s="140"/>
      <c r="AG140" s="140"/>
      <c r="AH140" s="140"/>
      <c r="AJ140" s="140"/>
      <c r="AK140" s="140"/>
    </row>
    <row r="141" spans="3:37" x14ac:dyDescent="0.2">
      <c r="C141" s="138"/>
      <c r="AG141" s="138"/>
      <c r="AH141" s="138"/>
      <c r="AJ141" s="138"/>
      <c r="AK141" s="138"/>
    </row>
    <row r="142" spans="3:37" x14ac:dyDescent="0.2">
      <c r="C142" s="138"/>
      <c r="AG142" s="138"/>
      <c r="AH142" s="138"/>
      <c r="AJ142" s="138"/>
      <c r="AK142" s="138"/>
    </row>
    <row r="143" spans="3:37" x14ac:dyDescent="0.2">
      <c r="C143" s="138"/>
      <c r="AG143" s="138"/>
      <c r="AH143" s="138"/>
      <c r="AJ143" s="138"/>
      <c r="AK143" s="138"/>
    </row>
    <row r="144" spans="3:37" x14ac:dyDescent="0.2">
      <c r="C144" s="140"/>
      <c r="AG144" s="140"/>
      <c r="AH144" s="140"/>
      <c r="AJ144" s="140"/>
      <c r="AK144" s="140"/>
    </row>
    <row r="145" spans="3:37" x14ac:dyDescent="0.2">
      <c r="C145" s="138"/>
      <c r="AG145" s="138"/>
      <c r="AH145" s="138"/>
      <c r="AJ145" s="138"/>
      <c r="AK145" s="138"/>
    </row>
    <row r="146" spans="3:37" x14ac:dyDescent="0.2">
      <c r="C146" s="138"/>
      <c r="AG146" s="138"/>
      <c r="AH146" s="138"/>
      <c r="AJ146" s="138"/>
      <c r="AK146" s="138"/>
    </row>
    <row r="147" spans="3:37" x14ac:dyDescent="0.2">
      <c r="C147" s="138"/>
      <c r="AG147" s="138"/>
      <c r="AH147" s="138"/>
      <c r="AJ147" s="138"/>
      <c r="AK147" s="138"/>
    </row>
    <row r="148" spans="3:37" x14ac:dyDescent="0.2">
      <c r="C148" s="140"/>
      <c r="AG148" s="140"/>
      <c r="AH148" s="140"/>
      <c r="AJ148" s="140"/>
      <c r="AK148" s="140"/>
    </row>
    <row r="149" spans="3:37" x14ac:dyDescent="0.2">
      <c r="C149" s="138"/>
      <c r="AG149" s="138"/>
      <c r="AH149" s="138"/>
      <c r="AJ149" s="138"/>
      <c r="AK149" s="138"/>
    </row>
    <row r="150" spans="3:37" x14ac:dyDescent="0.2">
      <c r="C150" s="138"/>
      <c r="AG150" s="138"/>
      <c r="AH150" s="138"/>
      <c r="AJ150" s="138"/>
      <c r="AK150" s="138"/>
    </row>
    <row r="151" spans="3:37" x14ac:dyDescent="0.2">
      <c r="C151" s="138"/>
      <c r="AG151" s="138"/>
      <c r="AH151" s="138"/>
      <c r="AJ151" s="138"/>
      <c r="AK151" s="138"/>
    </row>
    <row r="152" spans="3:37" x14ac:dyDescent="0.2">
      <c r="C152" s="140"/>
      <c r="AG152" s="140"/>
      <c r="AH152" s="140"/>
      <c r="AJ152" s="140"/>
      <c r="AK152" s="140"/>
    </row>
    <row r="153" spans="3:37" x14ac:dyDescent="0.2">
      <c r="C153" s="138"/>
      <c r="AG153" s="138"/>
      <c r="AH153" s="138"/>
      <c r="AJ153" s="138"/>
      <c r="AK153" s="138"/>
    </row>
    <row r="154" spans="3:37" x14ac:dyDescent="0.2">
      <c r="C154" s="138"/>
      <c r="AG154" s="138"/>
      <c r="AH154" s="138"/>
      <c r="AJ154" s="138"/>
      <c r="AK154" s="138"/>
    </row>
    <row r="155" spans="3:37" x14ac:dyDescent="0.2">
      <c r="C155" s="138"/>
      <c r="AG155" s="138"/>
      <c r="AH155" s="138"/>
      <c r="AJ155" s="138"/>
      <c r="AK155" s="138"/>
    </row>
    <row r="156" spans="3:37" x14ac:dyDescent="0.2">
      <c r="C156" s="140"/>
      <c r="AG156" s="140"/>
      <c r="AH156" s="140"/>
      <c r="AJ156" s="140"/>
      <c r="AK156" s="140"/>
    </row>
    <row r="157" spans="3:37" x14ac:dyDescent="0.2">
      <c r="C157" s="138"/>
      <c r="AG157" s="138"/>
      <c r="AH157" s="138"/>
      <c r="AJ157" s="138"/>
      <c r="AK157" s="138"/>
    </row>
    <row r="158" spans="3:37" x14ac:dyDescent="0.2">
      <c r="C158" s="138"/>
      <c r="AG158" s="138"/>
      <c r="AH158" s="138"/>
      <c r="AJ158" s="138"/>
      <c r="AK158" s="138"/>
    </row>
    <row r="159" spans="3:37" x14ac:dyDescent="0.2">
      <c r="C159" s="138"/>
      <c r="AG159" s="138"/>
      <c r="AH159" s="138"/>
      <c r="AJ159" s="138"/>
      <c r="AK159" s="138"/>
    </row>
    <row r="160" spans="3:37" x14ac:dyDescent="0.2">
      <c r="C160" s="140"/>
      <c r="AG160" s="140"/>
      <c r="AH160" s="140"/>
      <c r="AJ160" s="140"/>
      <c r="AK160" s="140"/>
    </row>
    <row r="161" spans="3:37" x14ac:dyDescent="0.2">
      <c r="C161" s="138"/>
      <c r="AG161" s="138"/>
      <c r="AH161" s="138"/>
      <c r="AJ161" s="138"/>
      <c r="AK161" s="138"/>
    </row>
    <row r="162" spans="3:37" x14ac:dyDescent="0.2">
      <c r="C162" s="138"/>
      <c r="AG162" s="138"/>
      <c r="AH162" s="138"/>
      <c r="AJ162" s="138"/>
      <c r="AK162" s="138"/>
    </row>
    <row r="163" spans="3:37" x14ac:dyDescent="0.2">
      <c r="C163" s="138"/>
      <c r="AG163" s="138"/>
      <c r="AH163" s="138"/>
      <c r="AJ163" s="138"/>
      <c r="AK163" s="138"/>
    </row>
    <row r="164" spans="3:37" x14ac:dyDescent="0.2">
      <c r="C164" s="140"/>
      <c r="AG164" s="140"/>
      <c r="AH164" s="140"/>
      <c r="AJ164" s="140"/>
      <c r="AK164" s="140"/>
    </row>
    <row r="165" spans="3:37" x14ac:dyDescent="0.2">
      <c r="C165" s="138"/>
      <c r="AG165" s="138"/>
      <c r="AH165" s="138"/>
      <c r="AJ165" s="138"/>
      <c r="AK165" s="138"/>
    </row>
    <row r="166" spans="3:37" x14ac:dyDescent="0.2">
      <c r="C166" s="138"/>
      <c r="AG166" s="138"/>
      <c r="AH166" s="138"/>
      <c r="AJ166" s="138"/>
      <c r="AK166" s="138"/>
    </row>
    <row r="167" spans="3:37" x14ac:dyDescent="0.2">
      <c r="C167" s="138"/>
      <c r="AG167" s="138"/>
      <c r="AH167" s="138"/>
      <c r="AJ167" s="138"/>
      <c r="AK167" s="138"/>
    </row>
    <row r="168" spans="3:37" x14ac:dyDescent="0.2">
      <c r="C168" s="140"/>
      <c r="AG168" s="140"/>
      <c r="AH168" s="140"/>
      <c r="AJ168" s="140"/>
      <c r="AK168" s="140"/>
    </row>
    <row r="169" spans="3:37" x14ac:dyDescent="0.2">
      <c r="C169" s="138"/>
      <c r="AG169" s="138"/>
      <c r="AH169" s="138"/>
      <c r="AJ169" s="138"/>
      <c r="AK169" s="138"/>
    </row>
    <row r="170" spans="3:37" x14ac:dyDescent="0.2">
      <c r="C170" s="138"/>
      <c r="AG170" s="138"/>
      <c r="AH170" s="138"/>
      <c r="AJ170" s="138"/>
      <c r="AK170" s="138"/>
    </row>
    <row r="171" spans="3:37" x14ac:dyDescent="0.2">
      <c r="C171" s="138"/>
      <c r="AG171" s="138"/>
      <c r="AH171" s="138"/>
      <c r="AJ171" s="138"/>
      <c r="AK171" s="138"/>
    </row>
    <row r="172" spans="3:37" x14ac:dyDescent="0.2">
      <c r="C172" s="140"/>
      <c r="AG172" s="140"/>
      <c r="AH172" s="140"/>
      <c r="AJ172" s="140"/>
      <c r="AK172" s="140"/>
    </row>
    <row r="173" spans="3:37" x14ac:dyDescent="0.2">
      <c r="C173" s="138"/>
      <c r="AG173" s="138"/>
      <c r="AH173" s="138"/>
      <c r="AJ173" s="138"/>
      <c r="AK173" s="138"/>
    </row>
    <row r="174" spans="3:37" x14ac:dyDescent="0.2">
      <c r="C174" s="138"/>
      <c r="AG174" s="138"/>
      <c r="AH174" s="138"/>
      <c r="AJ174" s="138"/>
      <c r="AK174" s="138"/>
    </row>
    <row r="175" spans="3:37" x14ac:dyDescent="0.2">
      <c r="C175" s="138"/>
      <c r="AG175" s="138"/>
      <c r="AH175" s="138"/>
      <c r="AJ175" s="138"/>
      <c r="AK175" s="138"/>
    </row>
    <row r="176" spans="3:37" x14ac:dyDescent="0.2">
      <c r="C176" s="140"/>
      <c r="AG176" s="140"/>
      <c r="AH176" s="140"/>
      <c r="AJ176" s="140"/>
      <c r="AK176" s="140"/>
    </row>
    <row r="177" spans="3:37" x14ac:dyDescent="0.2">
      <c r="C177" s="138"/>
      <c r="AG177" s="138"/>
      <c r="AH177" s="138"/>
      <c r="AJ177" s="138"/>
      <c r="AK177" s="138"/>
    </row>
    <row r="178" spans="3:37" x14ac:dyDescent="0.2">
      <c r="C178" s="138"/>
      <c r="AG178" s="138"/>
      <c r="AH178" s="138"/>
      <c r="AJ178" s="138"/>
      <c r="AK178" s="138"/>
    </row>
    <row r="179" spans="3:37" x14ac:dyDescent="0.2">
      <c r="C179" s="138"/>
      <c r="AG179" s="138"/>
      <c r="AH179" s="138"/>
      <c r="AJ179" s="138"/>
      <c r="AK179" s="138"/>
    </row>
    <row r="180" spans="3:37" x14ac:dyDescent="0.2">
      <c r="C180" s="140"/>
      <c r="AG180" s="140"/>
      <c r="AH180" s="140"/>
      <c r="AJ180" s="140"/>
      <c r="AK180" s="140"/>
    </row>
    <row r="181" spans="3:37" x14ac:dyDescent="0.2">
      <c r="C181" s="138"/>
      <c r="AG181" s="138"/>
      <c r="AH181" s="138"/>
      <c r="AJ181" s="138"/>
      <c r="AK181" s="138"/>
    </row>
    <row r="182" spans="3:37" x14ac:dyDescent="0.2">
      <c r="C182" s="138"/>
      <c r="AG182" s="138"/>
      <c r="AH182" s="138"/>
      <c r="AJ182" s="138"/>
      <c r="AK182" s="138"/>
    </row>
    <row r="183" spans="3:37" x14ac:dyDescent="0.2">
      <c r="C183" s="138"/>
      <c r="AG183" s="138"/>
      <c r="AH183" s="138"/>
      <c r="AJ183" s="138"/>
      <c r="AK183" s="138"/>
    </row>
    <row r="184" spans="3:37" x14ac:dyDescent="0.2">
      <c r="C184" s="140"/>
      <c r="AG184" s="140"/>
      <c r="AH184" s="140"/>
      <c r="AJ184" s="140"/>
      <c r="AK184" s="140"/>
    </row>
    <row r="185" spans="3:37" x14ac:dyDescent="0.2">
      <c r="C185" s="138"/>
      <c r="AG185" s="138"/>
      <c r="AH185" s="138"/>
      <c r="AJ185" s="138"/>
      <c r="AK185" s="138"/>
    </row>
    <row r="186" spans="3:37" x14ac:dyDescent="0.2">
      <c r="C186" s="138"/>
      <c r="AG186" s="138"/>
      <c r="AH186" s="138"/>
      <c r="AJ186" s="138"/>
      <c r="AK186" s="138"/>
    </row>
    <row r="187" spans="3:37" x14ac:dyDescent="0.2">
      <c r="C187" s="138"/>
      <c r="AG187" s="138"/>
      <c r="AH187" s="138"/>
      <c r="AJ187" s="138"/>
      <c r="AK187" s="138"/>
    </row>
    <row r="188" spans="3:37" x14ac:dyDescent="0.2">
      <c r="C188" s="140"/>
      <c r="AG188" s="140"/>
      <c r="AH188" s="140"/>
      <c r="AJ188" s="140"/>
      <c r="AK188" s="140"/>
    </row>
    <row r="189" spans="3:37" x14ac:dyDescent="0.2">
      <c r="C189" s="138"/>
      <c r="AG189" s="138"/>
      <c r="AH189" s="138"/>
      <c r="AJ189" s="138"/>
      <c r="AK189" s="138"/>
    </row>
    <row r="190" spans="3:37" x14ac:dyDescent="0.2">
      <c r="C190" s="138"/>
      <c r="AG190" s="138"/>
      <c r="AH190" s="138"/>
      <c r="AJ190" s="138"/>
      <c r="AK190" s="138"/>
    </row>
    <row r="191" spans="3:37" x14ac:dyDescent="0.2">
      <c r="C191" s="138"/>
      <c r="AG191" s="138"/>
      <c r="AH191" s="138"/>
      <c r="AJ191" s="138"/>
      <c r="AK191" s="138"/>
    </row>
    <row r="192" spans="3:37" x14ac:dyDescent="0.2">
      <c r="C192" s="140"/>
      <c r="AG192" s="140"/>
      <c r="AH192" s="140"/>
      <c r="AJ192" s="140"/>
      <c r="AK192" s="140"/>
    </row>
    <row r="193" spans="3:37" x14ac:dyDescent="0.2">
      <c r="C193" s="138"/>
      <c r="AG193" s="138"/>
      <c r="AH193" s="138"/>
      <c r="AJ193" s="138"/>
      <c r="AK193" s="138"/>
    </row>
    <row r="194" spans="3:37" x14ac:dyDescent="0.2">
      <c r="C194" s="138"/>
      <c r="AG194" s="138"/>
      <c r="AH194" s="138"/>
      <c r="AJ194" s="138"/>
      <c r="AK194" s="138"/>
    </row>
    <row r="195" spans="3:37" x14ac:dyDescent="0.2">
      <c r="C195" s="138"/>
      <c r="AG195" s="138"/>
      <c r="AH195" s="138"/>
      <c r="AJ195" s="138"/>
      <c r="AK195" s="138"/>
    </row>
    <row r="196" spans="3:37" x14ac:dyDescent="0.2">
      <c r="C196" s="140"/>
      <c r="AG196" s="140"/>
      <c r="AH196" s="140"/>
      <c r="AJ196" s="140"/>
      <c r="AK196" s="140"/>
    </row>
    <row r="197" spans="3:37" x14ac:dyDescent="0.2">
      <c r="C197" s="138"/>
      <c r="AG197" s="138"/>
      <c r="AH197" s="138"/>
      <c r="AJ197" s="138"/>
      <c r="AK197" s="138"/>
    </row>
    <row r="198" spans="3:37" x14ac:dyDescent="0.2">
      <c r="C198" s="138"/>
      <c r="AG198" s="138"/>
      <c r="AH198" s="138"/>
      <c r="AJ198" s="138"/>
      <c r="AK198" s="138"/>
    </row>
    <row r="199" spans="3:37" x14ac:dyDescent="0.2">
      <c r="C199" s="138"/>
      <c r="AG199" s="138"/>
      <c r="AH199" s="138"/>
      <c r="AJ199" s="138"/>
      <c r="AK199" s="138"/>
    </row>
    <row r="200" spans="3:37" x14ac:dyDescent="0.2">
      <c r="C200" s="140"/>
      <c r="AG200" s="140"/>
      <c r="AH200" s="140"/>
      <c r="AJ200" s="140"/>
      <c r="AK200" s="140"/>
    </row>
    <row r="201" spans="3:37" x14ac:dyDescent="0.2">
      <c r="C201" s="138"/>
      <c r="AG201" s="138"/>
      <c r="AH201" s="138"/>
      <c r="AJ201" s="138"/>
      <c r="AK201" s="138"/>
    </row>
    <row r="202" spans="3:37" x14ac:dyDescent="0.2">
      <c r="C202" s="138"/>
      <c r="AG202" s="138"/>
      <c r="AH202" s="138"/>
      <c r="AJ202" s="138"/>
      <c r="AK202" s="138"/>
    </row>
    <row r="203" spans="3:37" x14ac:dyDescent="0.2">
      <c r="C203" s="138"/>
      <c r="AG203" s="138"/>
      <c r="AH203" s="138"/>
      <c r="AJ203" s="138"/>
      <c r="AK203" s="138"/>
    </row>
    <row r="204" spans="3:37" x14ac:dyDescent="0.2">
      <c r="C204" s="140"/>
      <c r="AG204" s="140"/>
      <c r="AH204" s="140"/>
      <c r="AJ204" s="140"/>
      <c r="AK204" s="140"/>
    </row>
    <row r="205" spans="3:37" x14ac:dyDescent="0.2">
      <c r="C205" s="138"/>
      <c r="AG205" s="138"/>
      <c r="AH205" s="138"/>
      <c r="AJ205" s="138"/>
      <c r="AK205" s="138"/>
    </row>
    <row r="206" spans="3:37" x14ac:dyDescent="0.2">
      <c r="C206" s="138"/>
      <c r="AG206" s="138"/>
      <c r="AH206" s="138"/>
      <c r="AJ206" s="138"/>
      <c r="AK206" s="138"/>
    </row>
    <row r="207" spans="3:37" x14ac:dyDescent="0.2">
      <c r="C207" s="138"/>
      <c r="AG207" s="138"/>
      <c r="AH207" s="138"/>
      <c r="AJ207" s="138"/>
      <c r="AK207" s="138"/>
    </row>
    <row r="208" spans="3:37" x14ac:dyDescent="0.2">
      <c r="C208" s="140"/>
      <c r="AG208" s="140"/>
      <c r="AH208" s="140"/>
      <c r="AJ208" s="140"/>
      <c r="AK208" s="140"/>
    </row>
    <row r="209" spans="3:37" x14ac:dyDescent="0.2">
      <c r="C209" s="138"/>
      <c r="AG209" s="138"/>
      <c r="AH209" s="138"/>
      <c r="AJ209" s="138"/>
      <c r="AK209" s="138"/>
    </row>
    <row r="210" spans="3:37" x14ac:dyDescent="0.2">
      <c r="C210" s="138"/>
      <c r="AG210" s="138"/>
      <c r="AH210" s="138"/>
      <c r="AJ210" s="138"/>
      <c r="AK210" s="138"/>
    </row>
    <row r="211" spans="3:37" x14ac:dyDescent="0.2">
      <c r="C211" s="138"/>
      <c r="AG211" s="138"/>
      <c r="AH211" s="138"/>
      <c r="AJ211" s="138"/>
      <c r="AK211" s="138"/>
    </row>
    <row r="212" spans="3:37" x14ac:dyDescent="0.2">
      <c r="C212" s="140"/>
      <c r="AG212" s="140"/>
      <c r="AH212" s="140"/>
      <c r="AJ212" s="140"/>
      <c r="AK212" s="140"/>
    </row>
    <row r="213" spans="3:37" x14ac:dyDescent="0.2">
      <c r="C213" s="138"/>
      <c r="AG213" s="138"/>
      <c r="AH213" s="138"/>
      <c r="AJ213" s="138"/>
      <c r="AK213" s="138"/>
    </row>
    <row r="214" spans="3:37" x14ac:dyDescent="0.2">
      <c r="C214" s="138"/>
      <c r="AG214" s="138"/>
      <c r="AH214" s="138"/>
      <c r="AJ214" s="138"/>
      <c r="AK214" s="138"/>
    </row>
    <row r="215" spans="3:37" x14ac:dyDescent="0.2">
      <c r="C215" s="138"/>
      <c r="AG215" s="138"/>
      <c r="AH215" s="138"/>
      <c r="AJ215" s="138"/>
      <c r="AK215" s="138"/>
    </row>
    <row r="216" spans="3:37" x14ac:dyDescent="0.2">
      <c r="C216" s="140"/>
      <c r="AG216" s="140"/>
      <c r="AH216" s="140"/>
      <c r="AJ216" s="140"/>
      <c r="AK216" s="140"/>
    </row>
    <row r="217" spans="3:37" x14ac:dyDescent="0.2">
      <c r="C217" s="138"/>
      <c r="AG217" s="138"/>
      <c r="AH217" s="138"/>
      <c r="AJ217" s="138"/>
      <c r="AK217" s="138"/>
    </row>
    <row r="218" spans="3:37" x14ac:dyDescent="0.2">
      <c r="C218" s="138"/>
      <c r="AG218" s="138"/>
      <c r="AH218" s="138"/>
      <c r="AJ218" s="138"/>
      <c r="AK218" s="138"/>
    </row>
    <row r="219" spans="3:37" x14ac:dyDescent="0.2">
      <c r="C219" s="138"/>
      <c r="AG219" s="138"/>
      <c r="AH219" s="138"/>
      <c r="AJ219" s="138"/>
      <c r="AK219" s="138"/>
    </row>
    <row r="220" spans="3:37" x14ac:dyDescent="0.2">
      <c r="C220" s="140"/>
      <c r="AG220" s="140"/>
      <c r="AH220" s="140"/>
      <c r="AJ220" s="140"/>
      <c r="AK220" s="140"/>
    </row>
    <row r="221" spans="3:37" x14ac:dyDescent="0.2">
      <c r="C221" s="138"/>
      <c r="AG221" s="138"/>
      <c r="AH221" s="138"/>
      <c r="AJ221" s="138"/>
      <c r="AK221" s="138"/>
    </row>
    <row r="222" spans="3:37" x14ac:dyDescent="0.2">
      <c r="C222" s="138"/>
      <c r="AG222" s="138"/>
      <c r="AH222" s="138"/>
      <c r="AJ222" s="138"/>
      <c r="AK222" s="138"/>
    </row>
    <row r="223" spans="3:37" x14ac:dyDescent="0.2">
      <c r="C223" s="138"/>
      <c r="AG223" s="138"/>
      <c r="AH223" s="138"/>
      <c r="AJ223" s="138"/>
      <c r="AK223" s="138"/>
    </row>
    <row r="224" spans="3:37" x14ac:dyDescent="0.2">
      <c r="C224" s="140"/>
      <c r="AG224" s="140"/>
      <c r="AH224" s="140"/>
      <c r="AJ224" s="140"/>
      <c r="AK224" s="140"/>
    </row>
    <row r="225" spans="3:37" x14ac:dyDescent="0.2">
      <c r="C225" s="138"/>
      <c r="AG225" s="138"/>
      <c r="AH225" s="138"/>
      <c r="AJ225" s="138"/>
      <c r="AK225" s="138"/>
    </row>
    <row r="226" spans="3:37" x14ac:dyDescent="0.2">
      <c r="C226" s="138"/>
      <c r="AG226" s="138"/>
      <c r="AH226" s="138"/>
      <c r="AJ226" s="138"/>
      <c r="AK226" s="138"/>
    </row>
    <row r="227" spans="3:37" x14ac:dyDescent="0.2">
      <c r="C227" s="138"/>
      <c r="AG227" s="138"/>
      <c r="AH227" s="138"/>
      <c r="AJ227" s="138"/>
      <c r="AK227" s="138"/>
    </row>
    <row r="228" spans="3:37" x14ac:dyDescent="0.2">
      <c r="C228" s="140"/>
      <c r="AG228" s="140"/>
      <c r="AH228" s="140"/>
      <c r="AJ228" s="140"/>
      <c r="AK228" s="140"/>
    </row>
    <row r="229" spans="3:37" x14ac:dyDescent="0.2">
      <c r="C229" s="138"/>
      <c r="AG229" s="138"/>
      <c r="AH229" s="138"/>
      <c r="AJ229" s="138"/>
      <c r="AK229" s="138"/>
    </row>
    <row r="230" spans="3:37" x14ac:dyDescent="0.2">
      <c r="C230" s="138"/>
      <c r="AG230" s="138"/>
      <c r="AH230" s="138"/>
      <c r="AJ230" s="138"/>
      <c r="AK230" s="138"/>
    </row>
    <row r="231" spans="3:37" x14ac:dyDescent="0.2">
      <c r="C231" s="138"/>
      <c r="AG231" s="138"/>
      <c r="AH231" s="138"/>
      <c r="AJ231" s="138"/>
      <c r="AK231" s="138"/>
    </row>
    <row r="232" spans="3:37" x14ac:dyDescent="0.2">
      <c r="C232" s="140"/>
      <c r="AG232" s="140"/>
      <c r="AH232" s="140"/>
      <c r="AJ232" s="140"/>
      <c r="AK232" s="140"/>
    </row>
    <row r="233" spans="3:37" x14ac:dyDescent="0.2">
      <c r="C233" s="138"/>
      <c r="AG233" s="138"/>
      <c r="AH233" s="138"/>
      <c r="AJ233" s="138"/>
      <c r="AK233" s="138"/>
    </row>
    <row r="234" spans="3:37" x14ac:dyDescent="0.2">
      <c r="C234" s="138"/>
      <c r="AG234" s="138"/>
      <c r="AH234" s="138"/>
      <c r="AJ234" s="138"/>
      <c r="AK234" s="138"/>
    </row>
    <row r="235" spans="3:37" x14ac:dyDescent="0.2">
      <c r="C235" s="138"/>
      <c r="AG235" s="138"/>
      <c r="AH235" s="138"/>
      <c r="AJ235" s="138"/>
      <c r="AK235" s="138"/>
    </row>
    <row r="236" spans="3:37" x14ac:dyDescent="0.2">
      <c r="C236" s="140"/>
      <c r="AG236" s="140"/>
      <c r="AH236" s="140"/>
      <c r="AJ236" s="140"/>
      <c r="AK236" s="140"/>
    </row>
    <row r="237" spans="3:37" x14ac:dyDescent="0.2">
      <c r="C237" s="138"/>
      <c r="AG237" s="138"/>
      <c r="AH237" s="138"/>
      <c r="AJ237" s="138"/>
      <c r="AK237" s="138"/>
    </row>
    <row r="238" spans="3:37" x14ac:dyDescent="0.2">
      <c r="C238" s="138"/>
      <c r="AG238" s="138"/>
      <c r="AH238" s="138"/>
      <c r="AJ238" s="138"/>
      <c r="AK238" s="138"/>
    </row>
    <row r="239" spans="3:37" x14ac:dyDescent="0.2">
      <c r="C239" s="138"/>
      <c r="AG239" s="138"/>
      <c r="AH239" s="138"/>
      <c r="AJ239" s="138"/>
      <c r="AK239" s="138"/>
    </row>
    <row r="240" spans="3:37" x14ac:dyDescent="0.2">
      <c r="C240" s="140"/>
      <c r="AG240" s="140"/>
      <c r="AH240" s="140"/>
      <c r="AJ240" s="140"/>
      <c r="AK240" s="140"/>
    </row>
    <row r="241" spans="3:37" x14ac:dyDescent="0.2">
      <c r="C241" s="138"/>
      <c r="AG241" s="138"/>
      <c r="AH241" s="138"/>
      <c r="AJ241" s="138"/>
      <c r="AK241" s="138"/>
    </row>
    <row r="242" spans="3:37" x14ac:dyDescent="0.2">
      <c r="C242" s="138"/>
      <c r="AG242" s="138"/>
      <c r="AH242" s="138"/>
      <c r="AJ242" s="138"/>
      <c r="AK242" s="138"/>
    </row>
    <row r="243" spans="3:37" x14ac:dyDescent="0.2">
      <c r="C243" s="138"/>
      <c r="AG243" s="138"/>
      <c r="AH243" s="138"/>
      <c r="AJ243" s="138"/>
      <c r="AK243" s="138"/>
    </row>
    <row r="244" spans="3:37" x14ac:dyDescent="0.2">
      <c r="C244" s="140"/>
      <c r="AG244" s="140"/>
      <c r="AH244" s="140"/>
      <c r="AJ244" s="140"/>
      <c r="AK244" s="140"/>
    </row>
    <row r="245" spans="3:37" x14ac:dyDescent="0.2">
      <c r="C245" s="138"/>
      <c r="AG245" s="138"/>
      <c r="AH245" s="138"/>
      <c r="AJ245" s="138"/>
      <c r="AK245" s="138"/>
    </row>
    <row r="246" spans="3:37" x14ac:dyDescent="0.2">
      <c r="C246" s="138"/>
      <c r="AG246" s="138"/>
      <c r="AH246" s="138"/>
      <c r="AJ246" s="138"/>
      <c r="AK246" s="138"/>
    </row>
    <row r="247" spans="3:37" x14ac:dyDescent="0.2">
      <c r="C247" s="138"/>
      <c r="AG247" s="138"/>
      <c r="AH247" s="138"/>
      <c r="AJ247" s="138"/>
      <c r="AK247" s="138"/>
    </row>
    <row r="248" spans="3:37" x14ac:dyDescent="0.2">
      <c r="C248" s="140"/>
      <c r="AG248" s="140"/>
      <c r="AH248" s="140"/>
      <c r="AJ248" s="140"/>
      <c r="AK248" s="140"/>
    </row>
    <row r="249" spans="3:37" x14ac:dyDescent="0.2">
      <c r="C249" s="138"/>
      <c r="AG249" s="138"/>
      <c r="AH249" s="138"/>
      <c r="AJ249" s="138"/>
      <c r="AK249" s="138"/>
    </row>
    <row r="250" spans="3:37" x14ac:dyDescent="0.2">
      <c r="C250" s="138"/>
      <c r="AG250" s="138"/>
      <c r="AH250" s="138"/>
      <c r="AJ250" s="138"/>
      <c r="AK250" s="138"/>
    </row>
    <row r="251" spans="3:37" x14ac:dyDescent="0.2">
      <c r="C251" s="138"/>
      <c r="AG251" s="138"/>
      <c r="AH251" s="138"/>
      <c r="AJ251" s="138"/>
      <c r="AK251" s="138"/>
    </row>
    <row r="252" spans="3:37" x14ac:dyDescent="0.2">
      <c r="C252" s="140"/>
      <c r="AG252" s="140"/>
      <c r="AH252" s="140"/>
      <c r="AJ252" s="140"/>
      <c r="AK252" s="140"/>
    </row>
    <row r="253" spans="3:37" x14ac:dyDescent="0.2">
      <c r="C253" s="138"/>
      <c r="AG253" s="138"/>
      <c r="AH253" s="138"/>
      <c r="AJ253" s="138"/>
      <c r="AK253" s="138"/>
    </row>
    <row r="254" spans="3:37" x14ac:dyDescent="0.2">
      <c r="C254" s="138"/>
      <c r="AG254" s="138"/>
      <c r="AH254" s="138"/>
      <c r="AJ254" s="138"/>
      <c r="AK254" s="138"/>
    </row>
    <row r="255" spans="3:37" x14ac:dyDescent="0.2">
      <c r="C255" s="138"/>
      <c r="AG255" s="138"/>
      <c r="AH255" s="138"/>
      <c r="AJ255" s="138"/>
      <c r="AK255" s="138"/>
    </row>
    <row r="256" spans="3:37" x14ac:dyDescent="0.2">
      <c r="C256" s="140"/>
      <c r="AG256" s="140"/>
      <c r="AH256" s="140"/>
      <c r="AJ256" s="140"/>
      <c r="AK256" s="140"/>
    </row>
    <row r="257" spans="3:37" x14ac:dyDescent="0.2">
      <c r="C257" s="138"/>
      <c r="AG257" s="138"/>
      <c r="AH257" s="138"/>
      <c r="AJ257" s="138"/>
      <c r="AK257" s="138"/>
    </row>
    <row r="258" spans="3:37" x14ac:dyDescent="0.2">
      <c r="C258" s="138"/>
      <c r="AG258" s="138"/>
      <c r="AH258" s="138"/>
      <c r="AJ258" s="138"/>
      <c r="AK258" s="138"/>
    </row>
    <row r="259" spans="3:37" x14ac:dyDescent="0.2">
      <c r="C259" s="138"/>
      <c r="AG259" s="138"/>
      <c r="AH259" s="138"/>
      <c r="AJ259" s="138"/>
      <c r="AK259" s="138"/>
    </row>
    <row r="260" spans="3:37" x14ac:dyDescent="0.2">
      <c r="C260" s="140"/>
      <c r="AG260" s="140"/>
      <c r="AH260" s="140"/>
      <c r="AJ260" s="140"/>
      <c r="AK260" s="140"/>
    </row>
    <row r="261" spans="3:37" x14ac:dyDescent="0.2">
      <c r="C261" s="138"/>
      <c r="AG261" s="138"/>
      <c r="AH261" s="138"/>
      <c r="AJ261" s="138"/>
      <c r="AK261" s="138"/>
    </row>
    <row r="262" spans="3:37" x14ac:dyDescent="0.2">
      <c r="C262" s="138"/>
      <c r="AG262" s="138"/>
      <c r="AH262" s="138"/>
      <c r="AJ262" s="138"/>
      <c r="AK262" s="138"/>
    </row>
    <row r="263" spans="3:37" x14ac:dyDescent="0.2">
      <c r="C263" s="138"/>
      <c r="AG263" s="138"/>
      <c r="AH263" s="138"/>
      <c r="AJ263" s="138"/>
      <c r="AK263" s="138"/>
    </row>
    <row r="264" spans="3:37" x14ac:dyDescent="0.2">
      <c r="C264" s="140"/>
      <c r="AG264" s="140"/>
      <c r="AH264" s="140"/>
      <c r="AJ264" s="140"/>
      <c r="AK264" s="140"/>
    </row>
    <row r="265" spans="3:37" x14ac:dyDescent="0.2">
      <c r="C265" s="138"/>
      <c r="AG265" s="138"/>
      <c r="AH265" s="138"/>
      <c r="AJ265" s="138"/>
      <c r="AK265" s="138"/>
    </row>
    <row r="266" spans="3:37" x14ac:dyDescent="0.2">
      <c r="C266" s="138"/>
      <c r="AG266" s="138"/>
      <c r="AH266" s="138"/>
      <c r="AJ266" s="138"/>
      <c r="AK266" s="138"/>
    </row>
    <row r="267" spans="3:37" x14ac:dyDescent="0.2">
      <c r="C267" s="138"/>
      <c r="AG267" s="138"/>
      <c r="AH267" s="138"/>
      <c r="AJ267" s="138"/>
      <c r="AK267" s="138"/>
    </row>
    <row r="268" spans="3:37" x14ac:dyDescent="0.2">
      <c r="C268" s="140"/>
      <c r="AG268" s="140"/>
      <c r="AH268" s="140"/>
      <c r="AJ268" s="140"/>
      <c r="AK268" s="140"/>
    </row>
    <row r="269" spans="3:37" x14ac:dyDescent="0.2">
      <c r="C269" s="138"/>
      <c r="AG269" s="138"/>
      <c r="AH269" s="138"/>
      <c r="AJ269" s="138"/>
      <c r="AK269" s="138"/>
    </row>
    <row r="270" spans="3:37" x14ac:dyDescent="0.2">
      <c r="C270" s="138"/>
      <c r="AG270" s="138"/>
      <c r="AH270" s="138"/>
      <c r="AJ270" s="138"/>
      <c r="AK270" s="138"/>
    </row>
    <row r="271" spans="3:37" x14ac:dyDescent="0.2">
      <c r="C271" s="138"/>
      <c r="AG271" s="138"/>
      <c r="AH271" s="138"/>
      <c r="AJ271" s="138"/>
      <c r="AK271" s="138"/>
    </row>
    <row r="272" spans="3:37" x14ac:dyDescent="0.2">
      <c r="C272" s="140"/>
      <c r="AG272" s="140"/>
      <c r="AH272" s="140"/>
      <c r="AJ272" s="140"/>
      <c r="AK272" s="140"/>
    </row>
    <row r="273" spans="3:37" x14ac:dyDescent="0.2">
      <c r="C273" s="138"/>
      <c r="AG273" s="138"/>
      <c r="AH273" s="138"/>
      <c r="AJ273" s="138"/>
      <c r="AK273" s="138"/>
    </row>
    <row r="274" spans="3:37" x14ac:dyDescent="0.2">
      <c r="C274" s="138"/>
      <c r="AG274" s="138"/>
      <c r="AH274" s="138"/>
      <c r="AJ274" s="138"/>
      <c r="AK274" s="138"/>
    </row>
    <row r="275" spans="3:37" x14ac:dyDescent="0.2">
      <c r="C275" s="138"/>
      <c r="AG275" s="138"/>
      <c r="AH275" s="138"/>
      <c r="AJ275" s="138"/>
      <c r="AK275" s="138"/>
    </row>
    <row r="276" spans="3:37" x14ac:dyDescent="0.2">
      <c r="C276" s="140"/>
      <c r="AG276" s="140"/>
      <c r="AH276" s="140"/>
      <c r="AJ276" s="140"/>
      <c r="AK276" s="140"/>
    </row>
    <row r="277" spans="3:37" x14ac:dyDescent="0.2">
      <c r="C277" s="138"/>
      <c r="AG277" s="138"/>
      <c r="AH277" s="138"/>
      <c r="AJ277" s="138"/>
      <c r="AK277" s="138"/>
    </row>
    <row r="278" spans="3:37" x14ac:dyDescent="0.2">
      <c r="C278" s="138"/>
      <c r="AG278" s="138"/>
      <c r="AH278" s="138"/>
      <c r="AJ278" s="138"/>
      <c r="AK278" s="138"/>
    </row>
    <row r="279" spans="3:37" x14ac:dyDescent="0.2">
      <c r="C279" s="138"/>
      <c r="AG279" s="138"/>
      <c r="AH279" s="138"/>
      <c r="AJ279" s="138"/>
      <c r="AK279" s="138"/>
    </row>
    <row r="280" spans="3:37" x14ac:dyDescent="0.2">
      <c r="C280" s="140"/>
      <c r="AG280" s="140"/>
      <c r="AH280" s="140"/>
      <c r="AJ280" s="140"/>
      <c r="AK280" s="140"/>
    </row>
    <row r="281" spans="3:37" x14ac:dyDescent="0.2">
      <c r="C281" s="138"/>
      <c r="AG281" s="138"/>
      <c r="AH281" s="138"/>
      <c r="AJ281" s="138"/>
      <c r="AK281" s="138"/>
    </row>
    <row r="282" spans="3:37" x14ac:dyDescent="0.2">
      <c r="C282" s="138"/>
      <c r="AG282" s="138"/>
      <c r="AH282" s="138"/>
      <c r="AJ282" s="138"/>
      <c r="AK282" s="138"/>
    </row>
    <row r="283" spans="3:37" x14ac:dyDescent="0.2">
      <c r="C283" s="138"/>
      <c r="AG283" s="138"/>
      <c r="AH283" s="138"/>
      <c r="AJ283" s="138"/>
      <c r="AK283" s="138"/>
    </row>
    <row r="284" spans="3:37" x14ac:dyDescent="0.2">
      <c r="C284" s="140"/>
      <c r="AG284" s="140"/>
      <c r="AH284" s="140"/>
      <c r="AJ284" s="140"/>
      <c r="AK284" s="140"/>
    </row>
    <row r="285" spans="3:37" x14ac:dyDescent="0.2">
      <c r="C285" s="138"/>
      <c r="AG285" s="138"/>
      <c r="AH285" s="138"/>
      <c r="AJ285" s="138"/>
      <c r="AK285" s="138"/>
    </row>
    <row r="286" spans="3:37" x14ac:dyDescent="0.2">
      <c r="C286" s="138"/>
      <c r="AG286" s="138"/>
      <c r="AH286" s="138"/>
      <c r="AJ286" s="138"/>
      <c r="AK286" s="138"/>
    </row>
    <row r="287" spans="3:37" x14ac:dyDescent="0.2">
      <c r="C287" s="138"/>
      <c r="AG287" s="138"/>
      <c r="AH287" s="138"/>
      <c r="AJ287" s="138"/>
      <c r="AK287" s="138"/>
    </row>
    <row r="288" spans="3:37" x14ac:dyDescent="0.2">
      <c r="C288" s="140"/>
      <c r="AG288" s="140"/>
      <c r="AH288" s="140"/>
      <c r="AJ288" s="140"/>
      <c r="AK288" s="140"/>
    </row>
    <row r="289" spans="3:37" x14ac:dyDescent="0.2">
      <c r="C289" s="138"/>
      <c r="AG289" s="138"/>
      <c r="AH289" s="138"/>
      <c r="AJ289" s="138"/>
      <c r="AK289" s="138"/>
    </row>
    <row r="290" spans="3:37" x14ac:dyDescent="0.2">
      <c r="C290" s="138"/>
      <c r="AG290" s="138"/>
      <c r="AH290" s="138"/>
      <c r="AJ290" s="138"/>
      <c r="AK290" s="138"/>
    </row>
    <row r="291" spans="3:37" x14ac:dyDescent="0.2">
      <c r="C291" s="138"/>
      <c r="AG291" s="138"/>
      <c r="AH291" s="138"/>
      <c r="AJ291" s="138"/>
      <c r="AK291" s="138"/>
    </row>
    <row r="292" spans="3:37" x14ac:dyDescent="0.2">
      <c r="C292" s="140"/>
      <c r="AG292" s="140"/>
      <c r="AH292" s="140"/>
      <c r="AJ292" s="140"/>
      <c r="AK292" s="140"/>
    </row>
    <row r="293" spans="3:37" x14ac:dyDescent="0.2">
      <c r="C293" s="138"/>
      <c r="AG293" s="138"/>
      <c r="AH293" s="138"/>
      <c r="AJ293" s="138"/>
      <c r="AK293" s="138"/>
    </row>
    <row r="294" spans="3:37" x14ac:dyDescent="0.2">
      <c r="C294" s="138"/>
      <c r="AG294" s="138"/>
      <c r="AH294" s="138"/>
      <c r="AJ294" s="138"/>
      <c r="AK294" s="138"/>
    </row>
    <row r="295" spans="3:37" x14ac:dyDescent="0.2">
      <c r="C295" s="138"/>
      <c r="AG295" s="138"/>
      <c r="AH295" s="138"/>
      <c r="AJ295" s="138"/>
      <c r="AK295" s="138"/>
    </row>
    <row r="296" spans="3:37" x14ac:dyDescent="0.2">
      <c r="C296" s="140"/>
      <c r="AG296" s="140"/>
      <c r="AH296" s="140"/>
      <c r="AJ296" s="140"/>
      <c r="AK296" s="140"/>
    </row>
    <row r="297" spans="3:37" x14ac:dyDescent="0.2">
      <c r="C297" s="138"/>
      <c r="AG297" s="138"/>
      <c r="AH297" s="138"/>
      <c r="AJ297" s="138"/>
      <c r="AK297" s="138"/>
    </row>
    <row r="298" spans="3:37" x14ac:dyDescent="0.2">
      <c r="C298" s="138"/>
      <c r="AG298" s="138"/>
      <c r="AH298" s="138"/>
      <c r="AJ298" s="138"/>
      <c r="AK298" s="138"/>
    </row>
    <row r="299" spans="3:37" x14ac:dyDescent="0.2">
      <c r="C299" s="138"/>
      <c r="AG299" s="138"/>
      <c r="AH299" s="138"/>
      <c r="AJ299" s="138"/>
      <c r="AK299" s="138"/>
    </row>
    <row r="300" spans="3:37" x14ac:dyDescent="0.2">
      <c r="C300" s="140"/>
      <c r="AG300" s="140"/>
      <c r="AH300" s="140"/>
      <c r="AJ300" s="140"/>
      <c r="AK300" s="140"/>
    </row>
    <row r="301" spans="3:37" x14ac:dyDescent="0.2">
      <c r="C301" s="138"/>
      <c r="AG301" s="138"/>
      <c r="AH301" s="138"/>
      <c r="AJ301" s="138"/>
      <c r="AK301" s="138"/>
    </row>
    <row r="302" spans="3:37" x14ac:dyDescent="0.2">
      <c r="C302" s="138"/>
      <c r="AG302" s="138"/>
      <c r="AH302" s="138"/>
      <c r="AJ302" s="138"/>
      <c r="AK302" s="138"/>
    </row>
    <row r="303" spans="3:37" x14ac:dyDescent="0.2">
      <c r="C303" s="138"/>
      <c r="AG303" s="138"/>
      <c r="AH303" s="138"/>
      <c r="AJ303" s="138"/>
      <c r="AK303" s="138"/>
    </row>
    <row r="304" spans="3:37" x14ac:dyDescent="0.2">
      <c r="C304" s="140"/>
      <c r="AG304" s="140"/>
      <c r="AH304" s="140"/>
      <c r="AJ304" s="140"/>
      <c r="AK304" s="140"/>
    </row>
    <row r="305" spans="3:37" x14ac:dyDescent="0.2">
      <c r="C305" s="138"/>
      <c r="AG305" s="138"/>
      <c r="AH305" s="138"/>
      <c r="AJ305" s="138"/>
      <c r="AK305" s="138"/>
    </row>
    <row r="306" spans="3:37" x14ac:dyDescent="0.2">
      <c r="C306" s="138"/>
      <c r="AG306" s="138"/>
      <c r="AH306" s="138"/>
      <c r="AJ306" s="138"/>
      <c r="AK306" s="138"/>
    </row>
    <row r="307" spans="3:37" x14ac:dyDescent="0.2">
      <c r="C307" s="138"/>
      <c r="AG307" s="138"/>
      <c r="AH307" s="138"/>
      <c r="AJ307" s="138"/>
      <c r="AK307" s="138"/>
    </row>
    <row r="308" spans="3:37" x14ac:dyDescent="0.2">
      <c r="C308" s="140"/>
      <c r="AG308" s="140"/>
      <c r="AH308" s="140"/>
      <c r="AJ308" s="140"/>
      <c r="AK308" s="140"/>
    </row>
    <row r="309" spans="3:37" x14ac:dyDescent="0.2">
      <c r="C309" s="138"/>
      <c r="AG309" s="138"/>
      <c r="AH309" s="138"/>
      <c r="AJ309" s="138"/>
      <c r="AK309" s="138"/>
    </row>
    <row r="310" spans="3:37" x14ac:dyDescent="0.2">
      <c r="C310" s="138"/>
      <c r="AG310" s="138"/>
      <c r="AH310" s="138"/>
      <c r="AJ310" s="138"/>
      <c r="AK310" s="138"/>
    </row>
    <row r="311" spans="3:37" x14ac:dyDescent="0.2">
      <c r="C311" s="138"/>
      <c r="AG311" s="138"/>
      <c r="AH311" s="138"/>
      <c r="AJ311" s="138"/>
      <c r="AK311" s="138"/>
    </row>
    <row r="312" spans="3:37" x14ac:dyDescent="0.2">
      <c r="C312" s="140"/>
      <c r="AG312" s="140"/>
      <c r="AH312" s="140"/>
      <c r="AJ312" s="140"/>
      <c r="AK312" s="140"/>
    </row>
    <row r="313" spans="3:37" x14ac:dyDescent="0.2">
      <c r="C313" s="138"/>
      <c r="AG313" s="138"/>
      <c r="AH313" s="138"/>
      <c r="AJ313" s="138"/>
      <c r="AK313" s="138"/>
    </row>
    <row r="314" spans="3:37" x14ac:dyDescent="0.2">
      <c r="C314" s="138"/>
      <c r="AG314" s="138"/>
      <c r="AH314" s="138"/>
      <c r="AJ314" s="138"/>
      <c r="AK314" s="138"/>
    </row>
    <row r="315" spans="3:37" x14ac:dyDescent="0.2">
      <c r="C315" s="138"/>
      <c r="AG315" s="138"/>
      <c r="AH315" s="138"/>
      <c r="AJ315" s="138"/>
      <c r="AK315" s="138"/>
    </row>
    <row r="316" spans="3:37" x14ac:dyDescent="0.2">
      <c r="C316" s="140"/>
      <c r="AG316" s="140"/>
      <c r="AH316" s="140"/>
      <c r="AJ316" s="140"/>
      <c r="AK316" s="140"/>
    </row>
    <row r="317" spans="3:37" x14ac:dyDescent="0.2">
      <c r="C317" s="138"/>
      <c r="AG317" s="138"/>
      <c r="AH317" s="138"/>
      <c r="AJ317" s="138"/>
      <c r="AK317" s="138"/>
    </row>
    <row r="318" spans="3:37" x14ac:dyDescent="0.2">
      <c r="C318" s="138"/>
      <c r="AG318" s="138"/>
      <c r="AH318" s="138"/>
      <c r="AJ318" s="138"/>
      <c r="AK318" s="138"/>
    </row>
    <row r="319" spans="3:37" x14ac:dyDescent="0.2">
      <c r="C319" s="138"/>
      <c r="AG319" s="138"/>
      <c r="AH319" s="138"/>
      <c r="AJ319" s="138"/>
      <c r="AK319" s="138"/>
    </row>
    <row r="320" spans="3:37" x14ac:dyDescent="0.2">
      <c r="C320" s="140"/>
      <c r="AG320" s="140"/>
      <c r="AH320" s="140"/>
      <c r="AJ320" s="140"/>
      <c r="AK320" s="140"/>
    </row>
    <row r="321" spans="3:37" x14ac:dyDescent="0.2">
      <c r="C321" s="138"/>
      <c r="AG321" s="138"/>
      <c r="AH321" s="138"/>
      <c r="AJ321" s="138"/>
      <c r="AK321" s="138"/>
    </row>
    <row r="322" spans="3:37" x14ac:dyDescent="0.2">
      <c r="C322" s="138"/>
      <c r="AG322" s="138"/>
      <c r="AH322" s="138"/>
      <c r="AJ322" s="138"/>
      <c r="AK322" s="138"/>
    </row>
    <row r="323" spans="3:37" x14ac:dyDescent="0.2">
      <c r="C323" s="138"/>
      <c r="AG323" s="138"/>
      <c r="AH323" s="138"/>
      <c r="AJ323" s="138"/>
      <c r="AK323" s="138"/>
    </row>
    <row r="324" spans="3:37" x14ac:dyDescent="0.2">
      <c r="C324" s="140"/>
      <c r="AG324" s="140"/>
      <c r="AH324" s="140"/>
      <c r="AJ324" s="140"/>
      <c r="AK324" s="140"/>
    </row>
    <row r="325" spans="3:37" x14ac:dyDescent="0.2">
      <c r="C325" s="138"/>
      <c r="AG325" s="138"/>
      <c r="AH325" s="138"/>
      <c r="AJ325" s="138"/>
      <c r="AK325" s="138"/>
    </row>
    <row r="326" spans="3:37" x14ac:dyDescent="0.2">
      <c r="C326" s="138"/>
      <c r="AG326" s="138"/>
      <c r="AH326" s="138"/>
      <c r="AJ326" s="138"/>
      <c r="AK326" s="138"/>
    </row>
    <row r="327" spans="3:37" x14ac:dyDescent="0.2">
      <c r="C327" s="138"/>
      <c r="AG327" s="138"/>
      <c r="AH327" s="138"/>
      <c r="AJ327" s="138"/>
      <c r="AK327" s="138"/>
    </row>
    <row r="328" spans="3:37" x14ac:dyDescent="0.2">
      <c r="C328" s="140"/>
      <c r="AG328" s="140"/>
      <c r="AH328" s="140"/>
      <c r="AJ328" s="140"/>
      <c r="AK328" s="140"/>
    </row>
    <row r="329" spans="3:37" x14ac:dyDescent="0.2">
      <c r="C329" s="138"/>
      <c r="AG329" s="138"/>
      <c r="AH329" s="138"/>
      <c r="AJ329" s="138"/>
      <c r="AK329" s="138"/>
    </row>
    <row r="330" spans="3:37" x14ac:dyDescent="0.2">
      <c r="C330" s="138"/>
      <c r="AG330" s="138"/>
      <c r="AH330" s="138"/>
      <c r="AJ330" s="138"/>
      <c r="AK330" s="138"/>
    </row>
    <row r="331" spans="3:37" x14ac:dyDescent="0.2">
      <c r="C331" s="138"/>
      <c r="AG331" s="138"/>
      <c r="AH331" s="138"/>
      <c r="AJ331" s="138"/>
      <c r="AK331" s="138"/>
    </row>
    <row r="332" spans="3:37" x14ac:dyDescent="0.2">
      <c r="C332" s="140"/>
      <c r="AG332" s="140"/>
      <c r="AH332" s="140"/>
      <c r="AJ332" s="140"/>
      <c r="AK332" s="140"/>
    </row>
    <row r="333" spans="3:37" x14ac:dyDescent="0.2">
      <c r="C333" s="138"/>
      <c r="AG333" s="138"/>
      <c r="AH333" s="138"/>
      <c r="AJ333" s="138"/>
      <c r="AK333" s="138"/>
    </row>
    <row r="334" spans="3:37" x14ac:dyDescent="0.2">
      <c r="C334" s="138"/>
      <c r="AG334" s="138"/>
      <c r="AH334" s="138"/>
      <c r="AJ334" s="138"/>
      <c r="AK334" s="138"/>
    </row>
    <row r="335" spans="3:37" x14ac:dyDescent="0.2">
      <c r="C335" s="138"/>
      <c r="AG335" s="138"/>
      <c r="AH335" s="138"/>
      <c r="AJ335" s="138"/>
      <c r="AK335" s="138"/>
    </row>
    <row r="336" spans="3:37" x14ac:dyDescent="0.2">
      <c r="C336" s="140"/>
      <c r="AG336" s="140"/>
      <c r="AH336" s="140"/>
      <c r="AJ336" s="140"/>
      <c r="AK336" s="140"/>
    </row>
    <row r="337" spans="3:37" x14ac:dyDescent="0.2">
      <c r="C337" s="138"/>
      <c r="AG337" s="138"/>
      <c r="AH337" s="138"/>
      <c r="AJ337" s="138"/>
      <c r="AK337" s="138"/>
    </row>
    <row r="338" spans="3:37" x14ac:dyDescent="0.2">
      <c r="C338" s="138"/>
      <c r="AG338" s="138"/>
      <c r="AH338" s="138"/>
      <c r="AJ338" s="138"/>
      <c r="AK338" s="138"/>
    </row>
    <row r="339" spans="3:37" x14ac:dyDescent="0.2">
      <c r="C339" s="138"/>
      <c r="AG339" s="138"/>
      <c r="AH339" s="138"/>
      <c r="AJ339" s="138"/>
      <c r="AK339" s="138"/>
    </row>
    <row r="340" spans="3:37" x14ac:dyDescent="0.2">
      <c r="C340" s="140"/>
      <c r="AG340" s="140"/>
      <c r="AH340" s="140"/>
      <c r="AJ340" s="140"/>
      <c r="AK340" s="140"/>
    </row>
    <row r="341" spans="3:37" x14ac:dyDescent="0.2">
      <c r="C341" s="138"/>
      <c r="AG341" s="138"/>
      <c r="AH341" s="138"/>
      <c r="AJ341" s="138"/>
      <c r="AK341" s="138"/>
    </row>
    <row r="342" spans="3:37" x14ac:dyDescent="0.2">
      <c r="C342" s="138"/>
      <c r="AG342" s="138"/>
      <c r="AH342" s="138"/>
      <c r="AJ342" s="138"/>
      <c r="AK342" s="138"/>
    </row>
    <row r="343" spans="3:37" x14ac:dyDescent="0.2">
      <c r="C343" s="138"/>
      <c r="AG343" s="138"/>
      <c r="AH343" s="138"/>
      <c r="AJ343" s="138"/>
      <c r="AK343" s="138"/>
    </row>
    <row r="344" spans="3:37" x14ac:dyDescent="0.2">
      <c r="C344" s="140"/>
      <c r="AG344" s="140"/>
      <c r="AH344" s="140"/>
      <c r="AJ344" s="140"/>
      <c r="AK344" s="140"/>
    </row>
    <row r="345" spans="3:37" x14ac:dyDescent="0.2">
      <c r="C345" s="138"/>
      <c r="AG345" s="138"/>
      <c r="AH345" s="138"/>
      <c r="AJ345" s="138"/>
      <c r="AK345" s="138"/>
    </row>
    <row r="346" spans="3:37" x14ac:dyDescent="0.2">
      <c r="C346" s="138"/>
      <c r="AG346" s="138"/>
      <c r="AH346" s="138"/>
      <c r="AJ346" s="138"/>
      <c r="AK346" s="138"/>
    </row>
    <row r="347" spans="3:37" x14ac:dyDescent="0.2">
      <c r="C347" s="138"/>
      <c r="AG347" s="138"/>
      <c r="AH347" s="138"/>
      <c r="AJ347" s="138"/>
      <c r="AK347" s="138"/>
    </row>
    <row r="348" spans="3:37" x14ac:dyDescent="0.2">
      <c r="C348" s="140"/>
      <c r="AG348" s="140"/>
      <c r="AH348" s="140"/>
      <c r="AJ348" s="140"/>
      <c r="AK348" s="140"/>
    </row>
    <row r="349" spans="3:37" x14ac:dyDescent="0.2">
      <c r="C349" s="138"/>
      <c r="AG349" s="138"/>
      <c r="AH349" s="138"/>
      <c r="AJ349" s="138"/>
      <c r="AK349" s="138"/>
    </row>
    <row r="350" spans="3:37" x14ac:dyDescent="0.2">
      <c r="C350" s="138"/>
      <c r="AG350" s="138"/>
      <c r="AH350" s="138"/>
      <c r="AJ350" s="138"/>
      <c r="AK350" s="138"/>
    </row>
    <row r="351" spans="3:37" x14ac:dyDescent="0.2">
      <c r="C351" s="138"/>
      <c r="AG351" s="138"/>
      <c r="AH351" s="138"/>
      <c r="AJ351" s="138"/>
      <c r="AK351" s="138"/>
    </row>
    <row r="352" spans="3:37" x14ac:dyDescent="0.2">
      <c r="C352" s="140"/>
      <c r="AG352" s="140"/>
      <c r="AH352" s="140"/>
      <c r="AJ352" s="140"/>
      <c r="AK352" s="140"/>
    </row>
    <row r="353" spans="3:37" x14ac:dyDescent="0.2">
      <c r="C353" s="138"/>
      <c r="AG353" s="138"/>
      <c r="AH353" s="138"/>
      <c r="AJ353" s="138"/>
      <c r="AK353" s="138"/>
    </row>
    <row r="354" spans="3:37" x14ac:dyDescent="0.2">
      <c r="C354" s="138"/>
      <c r="AG354" s="138"/>
      <c r="AH354" s="138"/>
      <c r="AJ354" s="138"/>
      <c r="AK354" s="138"/>
    </row>
    <row r="355" spans="3:37" x14ac:dyDescent="0.2">
      <c r="C355" s="138"/>
      <c r="AG355" s="138"/>
      <c r="AH355" s="138"/>
      <c r="AJ355" s="138"/>
      <c r="AK355" s="138"/>
    </row>
    <row r="356" spans="3:37" x14ac:dyDescent="0.2">
      <c r="C356" s="140"/>
      <c r="AG356" s="140"/>
      <c r="AH356" s="140"/>
      <c r="AJ356" s="140"/>
      <c r="AK356" s="140"/>
    </row>
    <row r="357" spans="3:37" x14ac:dyDescent="0.2">
      <c r="C357" s="138"/>
      <c r="AG357" s="138"/>
      <c r="AH357" s="138"/>
      <c r="AJ357" s="138"/>
      <c r="AK357" s="138"/>
    </row>
    <row r="358" spans="3:37" x14ac:dyDescent="0.2">
      <c r="C358" s="138"/>
      <c r="AG358" s="138"/>
      <c r="AH358" s="138"/>
      <c r="AJ358" s="138"/>
      <c r="AK358" s="138"/>
    </row>
    <row r="359" spans="3:37" x14ac:dyDescent="0.2">
      <c r="C359" s="138"/>
      <c r="AG359" s="138"/>
      <c r="AH359" s="138"/>
      <c r="AJ359" s="138"/>
      <c r="AK359" s="138"/>
    </row>
    <row r="360" spans="3:37" x14ac:dyDescent="0.2">
      <c r="C360" s="140"/>
      <c r="AG360" s="140"/>
      <c r="AH360" s="140"/>
      <c r="AJ360" s="140"/>
      <c r="AK360" s="140"/>
    </row>
    <row r="361" spans="3:37" x14ac:dyDescent="0.2">
      <c r="C361" s="138"/>
      <c r="AG361" s="138"/>
      <c r="AH361" s="138"/>
      <c r="AJ361" s="138"/>
      <c r="AK361" s="138"/>
    </row>
    <row r="362" spans="3:37" x14ac:dyDescent="0.2">
      <c r="C362" s="138"/>
      <c r="AG362" s="138"/>
      <c r="AH362" s="138"/>
      <c r="AJ362" s="138"/>
      <c r="AK362" s="138"/>
    </row>
    <row r="363" spans="3:37" x14ac:dyDescent="0.2">
      <c r="C363" s="138"/>
      <c r="AG363" s="138"/>
      <c r="AH363" s="138"/>
      <c r="AJ363" s="138"/>
      <c r="AK363" s="138"/>
    </row>
    <row r="364" spans="3:37" x14ac:dyDescent="0.2">
      <c r="C364" s="140"/>
      <c r="AG364" s="140"/>
      <c r="AH364" s="140"/>
      <c r="AJ364" s="140"/>
      <c r="AK364" s="140"/>
    </row>
    <row r="365" spans="3:37" x14ac:dyDescent="0.2">
      <c r="C365" s="138"/>
      <c r="AG365" s="138"/>
      <c r="AH365" s="138"/>
      <c r="AJ365" s="138"/>
      <c r="AK365" s="138"/>
    </row>
    <row r="366" spans="3:37" x14ac:dyDescent="0.2">
      <c r="C366" s="138"/>
      <c r="AG366" s="138"/>
      <c r="AH366" s="138"/>
      <c r="AJ366" s="138"/>
      <c r="AK366" s="138"/>
    </row>
    <row r="367" spans="3:37" x14ac:dyDescent="0.2">
      <c r="C367" s="138"/>
      <c r="AG367" s="138"/>
      <c r="AH367" s="138"/>
      <c r="AJ367" s="138"/>
      <c r="AK367" s="138"/>
    </row>
    <row r="368" spans="3:37" x14ac:dyDescent="0.2">
      <c r="C368" s="140"/>
      <c r="AG368" s="140"/>
      <c r="AH368" s="140"/>
      <c r="AJ368" s="140"/>
      <c r="AK368" s="140"/>
    </row>
    <row r="369" spans="3:37" x14ac:dyDescent="0.2">
      <c r="C369" s="138"/>
      <c r="AG369" s="138"/>
      <c r="AH369" s="138"/>
      <c r="AJ369" s="138"/>
      <c r="AK369" s="138"/>
    </row>
    <row r="370" spans="3:37" x14ac:dyDescent="0.2">
      <c r="C370" s="138"/>
      <c r="AG370" s="138"/>
      <c r="AH370" s="138"/>
      <c r="AJ370" s="138"/>
      <c r="AK370" s="138"/>
    </row>
    <row r="371" spans="3:37" x14ac:dyDescent="0.2">
      <c r="C371" s="138"/>
      <c r="AG371" s="138"/>
      <c r="AH371" s="138"/>
      <c r="AJ371" s="138"/>
      <c r="AK371" s="138"/>
    </row>
    <row r="372" spans="3:37" x14ac:dyDescent="0.2">
      <c r="C372" s="140"/>
      <c r="AG372" s="140"/>
      <c r="AH372" s="140"/>
      <c r="AJ372" s="140"/>
      <c r="AK372" s="140"/>
    </row>
    <row r="373" spans="3:37" x14ac:dyDescent="0.2">
      <c r="C373" s="138"/>
      <c r="AG373" s="138"/>
      <c r="AH373" s="138"/>
      <c r="AJ373" s="138"/>
      <c r="AK373" s="138"/>
    </row>
    <row r="374" spans="3:37" x14ac:dyDescent="0.2">
      <c r="C374" s="138"/>
      <c r="AG374" s="138"/>
      <c r="AH374" s="138"/>
      <c r="AJ374" s="138"/>
      <c r="AK374" s="138"/>
    </row>
    <row r="375" spans="3:37" x14ac:dyDescent="0.2">
      <c r="C375" s="138"/>
      <c r="AG375" s="138"/>
      <c r="AH375" s="138"/>
      <c r="AJ375" s="138"/>
      <c r="AK375" s="138"/>
    </row>
    <row r="376" spans="3:37" x14ac:dyDescent="0.2">
      <c r="C376" s="140"/>
      <c r="AG376" s="140"/>
      <c r="AH376" s="140"/>
      <c r="AJ376" s="140"/>
      <c r="AK376" s="140"/>
    </row>
    <row r="377" spans="3:37" x14ac:dyDescent="0.2">
      <c r="C377" s="138"/>
      <c r="AG377" s="138"/>
      <c r="AH377" s="138"/>
      <c r="AJ377" s="138"/>
      <c r="AK377" s="138"/>
    </row>
    <row r="378" spans="3:37" x14ac:dyDescent="0.2">
      <c r="C378" s="138"/>
      <c r="AG378" s="138"/>
      <c r="AH378" s="138"/>
      <c r="AJ378" s="138"/>
      <c r="AK378" s="138"/>
    </row>
    <row r="379" spans="3:37" x14ac:dyDescent="0.2">
      <c r="C379" s="138"/>
      <c r="AG379" s="138"/>
      <c r="AH379" s="138"/>
      <c r="AJ379" s="138"/>
      <c r="AK379" s="138"/>
    </row>
    <row r="380" spans="3:37" x14ac:dyDescent="0.2">
      <c r="C380" s="140"/>
      <c r="AG380" s="140"/>
      <c r="AH380" s="140"/>
      <c r="AJ380" s="140"/>
      <c r="AK380" s="140"/>
    </row>
    <row r="381" spans="3:37" x14ac:dyDescent="0.2">
      <c r="C381" s="138"/>
      <c r="AG381" s="138"/>
      <c r="AH381" s="138"/>
      <c r="AJ381" s="138"/>
      <c r="AK381" s="138"/>
    </row>
    <row r="382" spans="3:37" x14ac:dyDescent="0.2">
      <c r="C382" s="138"/>
      <c r="AG382" s="138"/>
      <c r="AH382" s="138"/>
      <c r="AJ382" s="138"/>
      <c r="AK382" s="138"/>
    </row>
    <row r="383" spans="3:37" x14ac:dyDescent="0.2">
      <c r="C383" s="138"/>
      <c r="AG383" s="138"/>
      <c r="AH383" s="138"/>
      <c r="AJ383" s="138"/>
      <c r="AK383" s="138"/>
    </row>
    <row r="384" spans="3:37" x14ac:dyDescent="0.2">
      <c r="C384" s="140"/>
      <c r="AG384" s="140"/>
      <c r="AH384" s="140"/>
      <c r="AJ384" s="140"/>
      <c r="AK384" s="140"/>
    </row>
    <row r="385" spans="3:37" x14ac:dyDescent="0.2">
      <c r="C385" s="138"/>
      <c r="AG385" s="138"/>
      <c r="AH385" s="138"/>
      <c r="AJ385" s="138"/>
      <c r="AK385" s="138"/>
    </row>
    <row r="386" spans="3:37" x14ac:dyDescent="0.2">
      <c r="C386" s="138"/>
      <c r="AG386" s="138"/>
      <c r="AH386" s="138"/>
      <c r="AJ386" s="138"/>
      <c r="AK386" s="138"/>
    </row>
    <row r="387" spans="3:37" x14ac:dyDescent="0.2">
      <c r="C387" s="138"/>
      <c r="AG387" s="138"/>
      <c r="AH387" s="138"/>
      <c r="AJ387" s="138"/>
      <c r="AK387" s="138"/>
    </row>
    <row r="388" spans="3:37" x14ac:dyDescent="0.2">
      <c r="C388" s="140"/>
      <c r="AG388" s="140"/>
      <c r="AH388" s="140"/>
      <c r="AJ388" s="140"/>
      <c r="AK388" s="140"/>
    </row>
    <row r="389" spans="3:37" x14ac:dyDescent="0.2">
      <c r="C389" s="138"/>
      <c r="AG389" s="138"/>
      <c r="AH389" s="138"/>
      <c r="AJ389" s="138"/>
      <c r="AK389" s="138"/>
    </row>
    <row r="390" spans="3:37" x14ac:dyDescent="0.2">
      <c r="C390" s="138"/>
      <c r="AG390" s="138"/>
      <c r="AH390" s="138"/>
      <c r="AJ390" s="138"/>
      <c r="AK390" s="138"/>
    </row>
    <row r="391" spans="3:37" x14ac:dyDescent="0.2">
      <c r="C391" s="138"/>
      <c r="AG391" s="138"/>
      <c r="AH391" s="138"/>
      <c r="AJ391" s="138"/>
      <c r="AK391" s="138"/>
    </row>
    <row r="392" spans="3:37" x14ac:dyDescent="0.2">
      <c r="C392" s="140"/>
      <c r="AG392" s="140"/>
      <c r="AH392" s="140"/>
      <c r="AJ392" s="140"/>
      <c r="AK392" s="140"/>
    </row>
    <row r="393" spans="3:37" x14ac:dyDescent="0.2">
      <c r="C393" s="138"/>
      <c r="AG393" s="138"/>
      <c r="AH393" s="138"/>
      <c r="AJ393" s="138"/>
      <c r="AK393" s="138"/>
    </row>
    <row r="394" spans="3:37" x14ac:dyDescent="0.2">
      <c r="C394" s="138"/>
      <c r="AG394" s="138"/>
      <c r="AH394" s="138"/>
      <c r="AJ394" s="138"/>
      <c r="AK394" s="138"/>
    </row>
    <row r="395" spans="3:37" x14ac:dyDescent="0.2">
      <c r="C395" s="138"/>
      <c r="AG395" s="138"/>
      <c r="AH395" s="138"/>
      <c r="AJ395" s="138"/>
      <c r="AK395" s="138"/>
    </row>
    <row r="396" spans="3:37" x14ac:dyDescent="0.2">
      <c r="C396" s="140"/>
      <c r="AG396" s="140"/>
      <c r="AH396" s="140"/>
      <c r="AJ396" s="140"/>
      <c r="AK396" s="140"/>
    </row>
    <row r="397" spans="3:37" x14ac:dyDescent="0.2">
      <c r="C397" s="138"/>
      <c r="AG397" s="138"/>
      <c r="AH397" s="138"/>
      <c r="AJ397" s="138"/>
      <c r="AK397" s="138"/>
    </row>
    <row r="398" spans="3:37" x14ac:dyDescent="0.2">
      <c r="C398" s="138"/>
      <c r="AG398" s="138"/>
      <c r="AH398" s="138"/>
      <c r="AJ398" s="138"/>
      <c r="AK398" s="138"/>
    </row>
    <row r="399" spans="3:37" x14ac:dyDescent="0.2">
      <c r="C399" s="138"/>
      <c r="AG399" s="138"/>
      <c r="AH399" s="138"/>
      <c r="AJ399" s="138"/>
      <c r="AK399" s="138"/>
    </row>
    <row r="400" spans="3:37" x14ac:dyDescent="0.2">
      <c r="C400" s="140"/>
      <c r="AG400" s="140"/>
      <c r="AH400" s="140"/>
      <c r="AJ400" s="140"/>
      <c r="AK400" s="140"/>
    </row>
    <row r="401" spans="3:37" x14ac:dyDescent="0.2">
      <c r="C401" s="138"/>
      <c r="AG401" s="138"/>
      <c r="AH401" s="138"/>
      <c r="AJ401" s="138"/>
      <c r="AK401" s="138"/>
    </row>
    <row r="402" spans="3:37" x14ac:dyDescent="0.2">
      <c r="C402" s="138"/>
      <c r="AG402" s="138"/>
      <c r="AH402" s="138"/>
      <c r="AJ402" s="138"/>
      <c r="AK402" s="138"/>
    </row>
    <row r="403" spans="3:37" x14ac:dyDescent="0.2">
      <c r="C403" s="138"/>
      <c r="AG403" s="138"/>
      <c r="AH403" s="138"/>
      <c r="AJ403" s="138"/>
      <c r="AK403" s="138"/>
    </row>
    <row r="404" spans="3:37" x14ac:dyDescent="0.2">
      <c r="C404" s="140"/>
      <c r="AG404" s="140"/>
      <c r="AH404" s="140"/>
      <c r="AJ404" s="140"/>
      <c r="AK404" s="140"/>
    </row>
    <row r="405" spans="3:37" x14ac:dyDescent="0.2">
      <c r="C405" s="138"/>
      <c r="AG405" s="138"/>
      <c r="AH405" s="138"/>
      <c r="AJ405" s="138"/>
      <c r="AK405" s="138"/>
    </row>
    <row r="406" spans="3:37" x14ac:dyDescent="0.2">
      <c r="C406" s="138"/>
      <c r="AG406" s="138"/>
      <c r="AH406" s="138"/>
      <c r="AJ406" s="138"/>
      <c r="AK406" s="138"/>
    </row>
    <row r="407" spans="3:37" x14ac:dyDescent="0.2">
      <c r="C407" s="138"/>
      <c r="AG407" s="138"/>
      <c r="AH407" s="138"/>
      <c r="AJ407" s="138"/>
      <c r="AK407" s="138"/>
    </row>
    <row r="408" spans="3:37" x14ac:dyDescent="0.2">
      <c r="C408" s="140"/>
      <c r="AG408" s="140"/>
      <c r="AH408" s="140"/>
      <c r="AJ408" s="140"/>
      <c r="AK408" s="140"/>
    </row>
    <row r="409" spans="3:37" x14ac:dyDescent="0.2">
      <c r="C409" s="138"/>
      <c r="AG409" s="138"/>
      <c r="AH409" s="138"/>
      <c r="AJ409" s="138"/>
      <c r="AK409" s="138"/>
    </row>
    <row r="410" spans="3:37" x14ac:dyDescent="0.2">
      <c r="C410" s="138"/>
      <c r="AG410" s="138"/>
      <c r="AH410" s="138"/>
      <c r="AJ410" s="138"/>
      <c r="AK410" s="138"/>
    </row>
    <row r="411" spans="3:37" x14ac:dyDescent="0.2">
      <c r="C411" s="138"/>
      <c r="AG411" s="138"/>
      <c r="AH411" s="138"/>
      <c r="AJ411" s="138"/>
      <c r="AK411" s="138"/>
    </row>
    <row r="412" spans="3:37" x14ac:dyDescent="0.2">
      <c r="C412" s="140"/>
      <c r="AG412" s="140"/>
      <c r="AH412" s="140"/>
      <c r="AJ412" s="140"/>
      <c r="AK412" s="140"/>
    </row>
    <row r="413" spans="3:37" x14ac:dyDescent="0.2">
      <c r="C413" s="138"/>
      <c r="AG413" s="138"/>
      <c r="AH413" s="138"/>
      <c r="AJ413" s="138"/>
      <c r="AK413" s="138"/>
    </row>
    <row r="414" spans="3:37" x14ac:dyDescent="0.2">
      <c r="C414" s="138"/>
      <c r="AG414" s="138"/>
      <c r="AH414" s="138"/>
      <c r="AJ414" s="138"/>
      <c r="AK414" s="138"/>
    </row>
    <row r="415" spans="3:37" x14ac:dyDescent="0.2">
      <c r="C415" s="138"/>
      <c r="AG415" s="138"/>
      <c r="AH415" s="138"/>
      <c r="AJ415" s="138"/>
      <c r="AK415" s="138"/>
    </row>
    <row r="416" spans="3:37" x14ac:dyDescent="0.2">
      <c r="C416" s="140"/>
      <c r="AG416" s="140"/>
      <c r="AH416" s="140"/>
      <c r="AJ416" s="140"/>
      <c r="AK416" s="140"/>
    </row>
    <row r="417" spans="3:37" x14ac:dyDescent="0.2">
      <c r="C417" s="138"/>
      <c r="AG417" s="138"/>
      <c r="AH417" s="138"/>
      <c r="AJ417" s="138"/>
      <c r="AK417" s="138"/>
    </row>
    <row r="418" spans="3:37" x14ac:dyDescent="0.2">
      <c r="C418" s="138"/>
      <c r="AG418" s="138"/>
      <c r="AH418" s="138"/>
      <c r="AJ418" s="138"/>
      <c r="AK418" s="138"/>
    </row>
    <row r="419" spans="3:37" x14ac:dyDescent="0.2">
      <c r="C419" s="138"/>
      <c r="AG419" s="138"/>
      <c r="AH419" s="138"/>
      <c r="AJ419" s="138"/>
      <c r="AK419" s="138"/>
    </row>
    <row r="420" spans="3:37" x14ac:dyDescent="0.2">
      <c r="C420" s="140"/>
      <c r="AG420" s="140"/>
      <c r="AH420" s="140"/>
      <c r="AJ420" s="140"/>
      <c r="AK420" s="140"/>
    </row>
    <row r="421" spans="3:37" x14ac:dyDescent="0.2">
      <c r="C421" s="138"/>
      <c r="AG421" s="138"/>
      <c r="AH421" s="138"/>
      <c r="AJ421" s="138"/>
      <c r="AK421" s="138"/>
    </row>
    <row r="422" spans="3:37" x14ac:dyDescent="0.2">
      <c r="C422" s="138"/>
      <c r="AG422" s="138"/>
      <c r="AH422" s="138"/>
      <c r="AJ422" s="138"/>
      <c r="AK422" s="138"/>
    </row>
    <row r="423" spans="3:37" x14ac:dyDescent="0.2">
      <c r="C423" s="138"/>
      <c r="AG423" s="138"/>
      <c r="AH423" s="138"/>
      <c r="AJ423" s="138"/>
      <c r="AK423" s="138"/>
    </row>
    <row r="424" spans="3:37" x14ac:dyDescent="0.2">
      <c r="C424" s="140"/>
      <c r="AG424" s="140"/>
      <c r="AH424" s="140"/>
      <c r="AJ424" s="140"/>
      <c r="AK424" s="140"/>
    </row>
    <row r="425" spans="3:37" x14ac:dyDescent="0.2">
      <c r="C425" s="138"/>
      <c r="AG425" s="138"/>
      <c r="AH425" s="138"/>
      <c r="AJ425" s="138"/>
      <c r="AK425" s="138"/>
    </row>
    <row r="426" spans="3:37" x14ac:dyDescent="0.2">
      <c r="C426" s="138"/>
      <c r="AG426" s="138"/>
      <c r="AH426" s="138"/>
      <c r="AJ426" s="138"/>
      <c r="AK426" s="138"/>
    </row>
    <row r="427" spans="3:37" x14ac:dyDescent="0.2">
      <c r="C427" s="138"/>
      <c r="AG427" s="138"/>
      <c r="AH427" s="138"/>
      <c r="AJ427" s="138"/>
      <c r="AK427" s="138"/>
    </row>
    <row r="428" spans="3:37" x14ac:dyDescent="0.2">
      <c r="C428" s="140"/>
      <c r="AG428" s="140"/>
      <c r="AH428" s="140"/>
      <c r="AJ428" s="140"/>
      <c r="AK428" s="140"/>
    </row>
    <row r="429" spans="3:37" x14ac:dyDescent="0.2">
      <c r="C429" s="138"/>
      <c r="AG429" s="138"/>
      <c r="AH429" s="138"/>
      <c r="AJ429" s="138"/>
      <c r="AK429" s="138"/>
    </row>
    <row r="430" spans="3:37" x14ac:dyDescent="0.2">
      <c r="C430" s="138"/>
      <c r="AG430" s="138"/>
      <c r="AH430" s="138"/>
      <c r="AJ430" s="138"/>
      <c r="AK430" s="138"/>
    </row>
    <row r="431" spans="3:37" x14ac:dyDescent="0.2">
      <c r="C431" s="138"/>
      <c r="AG431" s="138"/>
      <c r="AH431" s="138"/>
      <c r="AJ431" s="138"/>
      <c r="AK431" s="138"/>
    </row>
    <row r="432" spans="3:37" x14ac:dyDescent="0.2">
      <c r="C432" s="140"/>
      <c r="AG432" s="140"/>
      <c r="AH432" s="140"/>
      <c r="AJ432" s="140"/>
      <c r="AK432" s="140"/>
    </row>
    <row r="433" spans="3:37" x14ac:dyDescent="0.2">
      <c r="C433" s="138"/>
      <c r="AG433" s="138"/>
      <c r="AH433" s="138"/>
      <c r="AJ433" s="138"/>
      <c r="AK433" s="138"/>
    </row>
    <row r="434" spans="3:37" x14ac:dyDescent="0.2">
      <c r="C434" s="138"/>
      <c r="AG434" s="138"/>
      <c r="AH434" s="138"/>
      <c r="AJ434" s="138"/>
      <c r="AK434" s="138"/>
    </row>
    <row r="435" spans="3:37" x14ac:dyDescent="0.2">
      <c r="C435" s="138"/>
      <c r="AG435" s="138"/>
      <c r="AH435" s="138"/>
      <c r="AJ435" s="138"/>
      <c r="AK435" s="138"/>
    </row>
    <row r="436" spans="3:37" x14ac:dyDescent="0.2">
      <c r="C436" s="140"/>
      <c r="AG436" s="140"/>
      <c r="AH436" s="140"/>
      <c r="AJ436" s="140"/>
      <c r="AK436" s="140"/>
    </row>
    <row r="437" spans="3:37" x14ac:dyDescent="0.2">
      <c r="C437" s="138"/>
      <c r="AG437" s="138"/>
      <c r="AH437" s="138"/>
      <c r="AJ437" s="138"/>
      <c r="AK437" s="138"/>
    </row>
    <row r="438" spans="3:37" x14ac:dyDescent="0.2">
      <c r="C438" s="138"/>
      <c r="AG438" s="138"/>
      <c r="AH438" s="138"/>
      <c r="AJ438" s="138"/>
      <c r="AK438" s="138"/>
    </row>
    <row r="439" spans="3:37" x14ac:dyDescent="0.2">
      <c r="C439" s="138"/>
      <c r="AG439" s="138"/>
      <c r="AH439" s="138"/>
      <c r="AJ439" s="138"/>
      <c r="AK439" s="138"/>
    </row>
    <row r="440" spans="3:37" x14ac:dyDescent="0.2">
      <c r="C440" s="140"/>
      <c r="AG440" s="140"/>
      <c r="AH440" s="140"/>
      <c r="AJ440" s="140"/>
      <c r="AK440" s="140"/>
    </row>
    <row r="441" spans="3:37" x14ac:dyDescent="0.2">
      <c r="C441" s="138"/>
      <c r="AG441" s="138"/>
      <c r="AH441" s="138"/>
      <c r="AJ441" s="138"/>
      <c r="AK441" s="138"/>
    </row>
    <row r="442" spans="3:37" x14ac:dyDescent="0.2">
      <c r="C442" s="138"/>
      <c r="AG442" s="138"/>
      <c r="AH442" s="138"/>
      <c r="AJ442" s="138"/>
      <c r="AK442" s="138"/>
    </row>
    <row r="443" spans="3:37" x14ac:dyDescent="0.2">
      <c r="C443" s="138"/>
      <c r="AG443" s="138"/>
      <c r="AH443" s="138"/>
      <c r="AJ443" s="138"/>
      <c r="AK443" s="138"/>
    </row>
    <row r="444" spans="3:37" x14ac:dyDescent="0.2">
      <c r="C444" s="140"/>
      <c r="AG444" s="140"/>
      <c r="AH444" s="140"/>
      <c r="AJ444" s="140"/>
      <c r="AK444" s="140"/>
    </row>
    <row r="445" spans="3:37" x14ac:dyDescent="0.2">
      <c r="C445" s="138"/>
      <c r="AG445" s="138"/>
      <c r="AH445" s="138"/>
      <c r="AJ445" s="138"/>
      <c r="AK445" s="138"/>
    </row>
    <row r="446" spans="3:37" x14ac:dyDescent="0.2">
      <c r="C446" s="138"/>
      <c r="AG446" s="138"/>
      <c r="AH446" s="138"/>
      <c r="AJ446" s="138"/>
      <c r="AK446" s="138"/>
    </row>
    <row r="447" spans="3:37" x14ac:dyDescent="0.2">
      <c r="C447" s="138"/>
      <c r="AG447" s="138"/>
      <c r="AH447" s="138"/>
      <c r="AJ447" s="138"/>
      <c r="AK447" s="138"/>
    </row>
    <row r="448" spans="3:37" x14ac:dyDescent="0.2">
      <c r="C448" s="140"/>
      <c r="AG448" s="140"/>
      <c r="AH448" s="140"/>
      <c r="AJ448" s="140"/>
      <c r="AK448" s="140"/>
    </row>
    <row r="449" spans="3:37" x14ac:dyDescent="0.2">
      <c r="C449" s="138"/>
      <c r="AG449" s="138"/>
      <c r="AH449" s="138"/>
      <c r="AJ449" s="138"/>
      <c r="AK449" s="138"/>
    </row>
    <row r="450" spans="3:37" x14ac:dyDescent="0.2">
      <c r="C450" s="138"/>
      <c r="AG450" s="138"/>
      <c r="AH450" s="138"/>
      <c r="AJ450" s="138"/>
      <c r="AK450" s="138"/>
    </row>
    <row r="451" spans="3:37" x14ac:dyDescent="0.2">
      <c r="C451" s="138"/>
      <c r="AG451" s="138"/>
      <c r="AH451" s="138"/>
      <c r="AJ451" s="138"/>
      <c r="AK451" s="138"/>
    </row>
    <row r="452" spans="3:37" x14ac:dyDescent="0.2">
      <c r="C452" s="140"/>
      <c r="AG452" s="140"/>
      <c r="AH452" s="140"/>
      <c r="AJ452" s="140"/>
      <c r="AK452" s="140"/>
    </row>
    <row r="453" spans="3:37" x14ac:dyDescent="0.2">
      <c r="C453" s="138"/>
      <c r="AG453" s="138"/>
      <c r="AH453" s="138"/>
      <c r="AJ453" s="138"/>
      <c r="AK453" s="138"/>
    </row>
    <row r="454" spans="3:37" x14ac:dyDescent="0.2">
      <c r="C454" s="138"/>
      <c r="AG454" s="138"/>
      <c r="AH454" s="138"/>
      <c r="AJ454" s="138"/>
      <c r="AK454" s="138"/>
    </row>
    <row r="455" spans="3:37" x14ac:dyDescent="0.2">
      <c r="C455" s="138"/>
      <c r="AG455" s="138"/>
      <c r="AH455" s="138"/>
      <c r="AJ455" s="138"/>
      <c r="AK455" s="138"/>
    </row>
    <row r="456" spans="3:37" x14ac:dyDescent="0.2">
      <c r="C456" s="140"/>
      <c r="AG456" s="140"/>
      <c r="AH456" s="140"/>
      <c r="AJ456" s="140"/>
      <c r="AK456" s="140"/>
    </row>
    <row r="457" spans="3:37" x14ac:dyDescent="0.2">
      <c r="C457" s="138"/>
      <c r="AG457" s="138"/>
      <c r="AH457" s="138"/>
      <c r="AJ457" s="138"/>
      <c r="AK457" s="138"/>
    </row>
    <row r="458" spans="3:37" x14ac:dyDescent="0.2">
      <c r="C458" s="138"/>
      <c r="AG458" s="138"/>
      <c r="AH458" s="138"/>
      <c r="AJ458" s="138"/>
      <c r="AK458" s="138"/>
    </row>
    <row r="459" spans="3:37" x14ac:dyDescent="0.2">
      <c r="C459" s="138"/>
      <c r="AG459" s="138"/>
      <c r="AH459" s="138"/>
      <c r="AJ459" s="138"/>
      <c r="AK459" s="138"/>
    </row>
    <row r="460" spans="3:37" x14ac:dyDescent="0.2">
      <c r="C460" s="140"/>
      <c r="AG460" s="140"/>
      <c r="AH460" s="140"/>
      <c r="AJ460" s="140"/>
      <c r="AK460" s="140"/>
    </row>
    <row r="461" spans="3:37" x14ac:dyDescent="0.2">
      <c r="C461" s="138"/>
      <c r="AG461" s="138"/>
      <c r="AH461" s="138"/>
      <c r="AJ461" s="138"/>
      <c r="AK461" s="138"/>
    </row>
    <row r="462" spans="3:37" x14ac:dyDescent="0.2">
      <c r="C462" s="138"/>
      <c r="AG462" s="138"/>
      <c r="AH462" s="138"/>
      <c r="AJ462" s="138"/>
      <c r="AK462" s="138"/>
    </row>
    <row r="463" spans="3:37" x14ac:dyDescent="0.2">
      <c r="C463" s="138"/>
      <c r="AG463" s="138"/>
      <c r="AH463" s="138"/>
      <c r="AJ463" s="138"/>
      <c r="AK463" s="138"/>
    </row>
    <row r="464" spans="3:37" x14ac:dyDescent="0.2">
      <c r="C464" s="140"/>
      <c r="AG464" s="140"/>
      <c r="AH464" s="140"/>
      <c r="AJ464" s="140"/>
      <c r="AK464" s="140"/>
    </row>
    <row r="465" spans="3:37" x14ac:dyDescent="0.2">
      <c r="C465" s="138"/>
      <c r="AG465" s="138"/>
      <c r="AH465" s="138"/>
      <c r="AJ465" s="138"/>
      <c r="AK465" s="138"/>
    </row>
    <row r="466" spans="3:37" x14ac:dyDescent="0.2">
      <c r="C466" s="138"/>
      <c r="AG466" s="138"/>
      <c r="AH466" s="138"/>
      <c r="AJ466" s="138"/>
      <c r="AK466" s="138"/>
    </row>
    <row r="467" spans="3:37" x14ac:dyDescent="0.2">
      <c r="C467" s="138"/>
      <c r="AG467" s="138"/>
      <c r="AH467" s="138"/>
      <c r="AJ467" s="138"/>
      <c r="AK467" s="138"/>
    </row>
    <row r="468" spans="3:37" x14ac:dyDescent="0.2">
      <c r="C468" s="140"/>
      <c r="AG468" s="140"/>
      <c r="AH468" s="140"/>
      <c r="AJ468" s="140"/>
      <c r="AK468" s="140"/>
    </row>
    <row r="469" spans="3:37" x14ac:dyDescent="0.2">
      <c r="C469" s="138"/>
      <c r="AG469" s="138"/>
      <c r="AH469" s="138"/>
      <c r="AJ469" s="138"/>
      <c r="AK469" s="138"/>
    </row>
    <row r="470" spans="3:37" x14ac:dyDescent="0.2">
      <c r="C470" s="138"/>
      <c r="AG470" s="138"/>
      <c r="AH470" s="138"/>
      <c r="AJ470" s="138"/>
      <c r="AK470" s="138"/>
    </row>
    <row r="471" spans="3:37" x14ac:dyDescent="0.2">
      <c r="C471" s="138"/>
      <c r="AG471" s="138"/>
      <c r="AH471" s="138"/>
      <c r="AJ471" s="138"/>
      <c r="AK471" s="138"/>
    </row>
    <row r="472" spans="3:37" x14ac:dyDescent="0.2">
      <c r="C472" s="140"/>
      <c r="AG472" s="140"/>
      <c r="AH472" s="140"/>
      <c r="AJ472" s="140"/>
      <c r="AK472" s="140"/>
    </row>
    <row r="473" spans="3:37" x14ac:dyDescent="0.2">
      <c r="C473" s="138"/>
      <c r="AG473" s="138"/>
      <c r="AH473" s="138"/>
      <c r="AJ473" s="138"/>
      <c r="AK473" s="138"/>
    </row>
    <row r="474" spans="3:37" x14ac:dyDescent="0.2">
      <c r="C474" s="138"/>
      <c r="AG474" s="138"/>
      <c r="AH474" s="138"/>
      <c r="AJ474" s="138"/>
      <c r="AK474" s="138"/>
    </row>
    <row r="475" spans="3:37" x14ac:dyDescent="0.2">
      <c r="C475" s="138"/>
      <c r="AG475" s="138"/>
      <c r="AH475" s="138"/>
      <c r="AJ475" s="138"/>
      <c r="AK475" s="138"/>
    </row>
    <row r="476" spans="3:37" x14ac:dyDescent="0.2">
      <c r="C476" s="140"/>
      <c r="AG476" s="140"/>
      <c r="AH476" s="140"/>
      <c r="AJ476" s="140"/>
      <c r="AK476" s="140"/>
    </row>
    <row r="477" spans="3:37" x14ac:dyDescent="0.2">
      <c r="C477" s="138"/>
      <c r="AG477" s="138"/>
      <c r="AH477" s="138"/>
      <c r="AJ477" s="138"/>
      <c r="AK477" s="138"/>
    </row>
    <row r="478" spans="3:37" x14ac:dyDescent="0.2">
      <c r="C478" s="138"/>
      <c r="AG478" s="138"/>
      <c r="AH478" s="138"/>
      <c r="AJ478" s="138"/>
      <c r="AK478" s="138"/>
    </row>
    <row r="479" spans="3:37" x14ac:dyDescent="0.2">
      <c r="C479" s="138"/>
      <c r="AG479" s="138"/>
      <c r="AH479" s="138"/>
      <c r="AJ479" s="138"/>
      <c r="AK479" s="138"/>
    </row>
    <row r="480" spans="3:37" x14ac:dyDescent="0.2">
      <c r="C480" s="140"/>
      <c r="AG480" s="140"/>
      <c r="AH480" s="140"/>
      <c r="AJ480" s="140"/>
      <c r="AK480" s="140"/>
    </row>
    <row r="481" spans="3:37" x14ac:dyDescent="0.2">
      <c r="C481" s="138"/>
      <c r="AG481" s="138"/>
      <c r="AH481" s="138"/>
      <c r="AJ481" s="138"/>
      <c r="AK481" s="138"/>
    </row>
    <row r="482" spans="3:37" x14ac:dyDescent="0.2">
      <c r="C482" s="138"/>
      <c r="AG482" s="138"/>
      <c r="AH482" s="138"/>
      <c r="AJ482" s="138"/>
      <c r="AK482" s="138"/>
    </row>
    <row r="483" spans="3:37" x14ac:dyDescent="0.2">
      <c r="C483" s="138"/>
      <c r="AG483" s="138"/>
      <c r="AH483" s="138"/>
      <c r="AJ483" s="138"/>
      <c r="AK483" s="138"/>
    </row>
    <row r="484" spans="3:37" x14ac:dyDescent="0.2">
      <c r="C484" s="140"/>
      <c r="AG484" s="140"/>
      <c r="AH484" s="140"/>
      <c r="AJ484" s="140"/>
      <c r="AK484" s="140"/>
    </row>
    <row r="485" spans="3:37" x14ac:dyDescent="0.2">
      <c r="C485" s="138"/>
      <c r="AG485" s="138"/>
      <c r="AH485" s="138"/>
      <c r="AJ485" s="138"/>
      <c r="AK485" s="138"/>
    </row>
    <row r="486" spans="3:37" x14ac:dyDescent="0.2">
      <c r="C486" s="138"/>
      <c r="AG486" s="138"/>
      <c r="AH486" s="138"/>
      <c r="AJ486" s="138"/>
      <c r="AK486" s="138"/>
    </row>
    <row r="487" spans="3:37" x14ac:dyDescent="0.2">
      <c r="C487" s="138"/>
      <c r="AG487" s="138"/>
      <c r="AH487" s="138"/>
      <c r="AJ487" s="138"/>
      <c r="AK487" s="138"/>
    </row>
    <row r="488" spans="3:37" x14ac:dyDescent="0.2">
      <c r="C488" s="140"/>
      <c r="AG488" s="140"/>
      <c r="AH488" s="140"/>
      <c r="AJ488" s="140"/>
      <c r="AK488" s="140"/>
    </row>
    <row r="489" spans="3:37" x14ac:dyDescent="0.2">
      <c r="C489" s="138"/>
      <c r="AG489" s="138"/>
      <c r="AH489" s="138"/>
      <c r="AJ489" s="138"/>
      <c r="AK489" s="138"/>
    </row>
    <row r="490" spans="3:37" x14ac:dyDescent="0.2">
      <c r="C490" s="138"/>
      <c r="AG490" s="138"/>
      <c r="AH490" s="138"/>
      <c r="AJ490" s="138"/>
      <c r="AK490" s="138"/>
    </row>
    <row r="491" spans="3:37" x14ac:dyDescent="0.2">
      <c r="C491" s="138"/>
      <c r="AG491" s="138"/>
      <c r="AH491" s="138"/>
      <c r="AJ491" s="138"/>
      <c r="AK491" s="138"/>
    </row>
    <row r="492" spans="3:37" x14ac:dyDescent="0.2">
      <c r="C492" s="140"/>
      <c r="AG492" s="140"/>
      <c r="AH492" s="140"/>
      <c r="AJ492" s="140"/>
      <c r="AK492" s="140"/>
    </row>
    <row r="493" spans="3:37" x14ac:dyDescent="0.2">
      <c r="C493" s="138"/>
      <c r="AG493" s="138"/>
      <c r="AH493" s="138"/>
      <c r="AJ493" s="138"/>
      <c r="AK493" s="138"/>
    </row>
    <row r="494" spans="3:37" x14ac:dyDescent="0.2">
      <c r="C494" s="138"/>
      <c r="AG494" s="138"/>
      <c r="AH494" s="138"/>
      <c r="AJ494" s="138"/>
      <c r="AK494" s="138"/>
    </row>
    <row r="495" spans="3:37" x14ac:dyDescent="0.2">
      <c r="C495" s="138"/>
      <c r="AG495" s="138"/>
      <c r="AH495" s="138"/>
      <c r="AJ495" s="138"/>
      <c r="AK495" s="138"/>
    </row>
    <row r="496" spans="3:37" x14ac:dyDescent="0.2">
      <c r="C496" s="140"/>
      <c r="AG496" s="140"/>
      <c r="AH496" s="140"/>
      <c r="AJ496" s="140"/>
      <c r="AK496" s="140"/>
    </row>
    <row r="497" spans="3:37" x14ac:dyDescent="0.2">
      <c r="C497" s="138"/>
      <c r="AG497" s="138"/>
      <c r="AH497" s="138"/>
      <c r="AJ497" s="138"/>
      <c r="AK497" s="138"/>
    </row>
    <row r="498" spans="3:37" x14ac:dyDescent="0.2">
      <c r="C498" s="138"/>
      <c r="AG498" s="138"/>
      <c r="AH498" s="138"/>
      <c r="AJ498" s="138"/>
      <c r="AK498" s="138"/>
    </row>
    <row r="499" spans="3:37" x14ac:dyDescent="0.2">
      <c r="C499" s="138"/>
      <c r="AG499" s="138"/>
      <c r="AH499" s="138"/>
      <c r="AJ499" s="138"/>
      <c r="AK499" s="138"/>
    </row>
    <row r="500" spans="3:37" x14ac:dyDescent="0.2">
      <c r="C500" s="140"/>
      <c r="AG500" s="140"/>
      <c r="AH500" s="140"/>
      <c r="AJ500" s="140"/>
      <c r="AK500" s="140"/>
    </row>
    <row r="501" spans="3:37" x14ac:dyDescent="0.2">
      <c r="C501" s="138"/>
      <c r="AG501" s="138"/>
      <c r="AH501" s="138"/>
      <c r="AJ501" s="138"/>
      <c r="AK501" s="138"/>
    </row>
    <row r="502" spans="3:37" x14ac:dyDescent="0.2">
      <c r="C502" s="138"/>
      <c r="AG502" s="138"/>
      <c r="AH502" s="138"/>
      <c r="AJ502" s="138"/>
      <c r="AK502" s="138"/>
    </row>
    <row r="503" spans="3:37" x14ac:dyDescent="0.2">
      <c r="C503" s="138"/>
      <c r="AG503" s="138"/>
      <c r="AH503" s="138"/>
      <c r="AJ503" s="138"/>
      <c r="AK503" s="138"/>
    </row>
    <row r="504" spans="3:37" x14ac:dyDescent="0.2">
      <c r="C504" s="140"/>
      <c r="AG504" s="140"/>
      <c r="AH504" s="140"/>
      <c r="AJ504" s="140"/>
      <c r="AK504" s="140"/>
    </row>
    <row r="505" spans="3:37" x14ac:dyDescent="0.2">
      <c r="C505" s="138"/>
      <c r="AG505" s="138"/>
      <c r="AH505" s="138"/>
      <c r="AJ505" s="138"/>
      <c r="AK505" s="138"/>
    </row>
    <row r="506" spans="3:37" x14ac:dyDescent="0.2">
      <c r="C506" s="138"/>
      <c r="AG506" s="138"/>
      <c r="AH506" s="138"/>
      <c r="AJ506" s="138"/>
      <c r="AK506" s="138"/>
    </row>
    <row r="507" spans="3:37" x14ac:dyDescent="0.2">
      <c r="C507" s="138"/>
      <c r="AG507" s="138"/>
      <c r="AH507" s="138"/>
      <c r="AJ507" s="138"/>
      <c r="AK507" s="138"/>
    </row>
    <row r="508" spans="3:37" x14ac:dyDescent="0.2">
      <c r="C508" s="140"/>
      <c r="AG508" s="140"/>
      <c r="AH508" s="140"/>
      <c r="AJ508" s="140"/>
      <c r="AK508" s="140"/>
    </row>
    <row r="509" spans="3:37" x14ac:dyDescent="0.2">
      <c r="C509" s="138"/>
      <c r="AG509" s="138"/>
      <c r="AH509" s="138"/>
      <c r="AJ509" s="138"/>
      <c r="AK509" s="138"/>
    </row>
    <row r="510" spans="3:37" x14ac:dyDescent="0.2">
      <c r="C510" s="138"/>
      <c r="AG510" s="138"/>
      <c r="AH510" s="138"/>
      <c r="AJ510" s="138"/>
      <c r="AK510" s="138"/>
    </row>
    <row r="511" spans="3:37" x14ac:dyDescent="0.2">
      <c r="C511" s="138"/>
      <c r="AG511" s="138"/>
      <c r="AH511" s="138"/>
      <c r="AJ511" s="138"/>
      <c r="AK511" s="138"/>
    </row>
    <row r="512" spans="3:37" x14ac:dyDescent="0.2">
      <c r="C512" s="140"/>
      <c r="AG512" s="140"/>
      <c r="AH512" s="140"/>
      <c r="AJ512" s="140"/>
      <c r="AK512" s="140"/>
    </row>
    <row r="513" spans="3:37" x14ac:dyDescent="0.2">
      <c r="C513" s="138"/>
      <c r="AG513" s="138"/>
      <c r="AH513" s="138"/>
      <c r="AJ513" s="138"/>
      <c r="AK513" s="138"/>
    </row>
    <row r="514" spans="3:37" x14ac:dyDescent="0.2">
      <c r="C514" s="138"/>
      <c r="AG514" s="138"/>
      <c r="AH514" s="138"/>
      <c r="AJ514" s="138"/>
      <c r="AK514" s="138"/>
    </row>
    <row r="515" spans="3:37" x14ac:dyDescent="0.2">
      <c r="C515" s="138"/>
      <c r="AG515" s="138"/>
      <c r="AH515" s="138"/>
      <c r="AJ515" s="138"/>
      <c r="AK515" s="138"/>
    </row>
    <row r="516" spans="3:37" x14ac:dyDescent="0.2">
      <c r="C516" s="140"/>
      <c r="AG516" s="140"/>
      <c r="AH516" s="140"/>
      <c r="AJ516" s="140"/>
      <c r="AK516" s="140"/>
    </row>
    <row r="517" spans="3:37" x14ac:dyDescent="0.2">
      <c r="C517" s="138"/>
      <c r="AG517" s="138"/>
      <c r="AH517" s="138"/>
      <c r="AJ517" s="138"/>
      <c r="AK517" s="138"/>
    </row>
    <row r="518" spans="3:37" x14ac:dyDescent="0.2">
      <c r="C518" s="138"/>
      <c r="AG518" s="138"/>
      <c r="AH518" s="138"/>
      <c r="AJ518" s="138"/>
      <c r="AK518" s="138"/>
    </row>
    <row r="519" spans="3:37" x14ac:dyDescent="0.2">
      <c r="C519" s="138"/>
      <c r="AG519" s="138"/>
      <c r="AH519" s="138"/>
      <c r="AJ519" s="138"/>
      <c r="AK519" s="138"/>
    </row>
    <row r="520" spans="3:37" x14ac:dyDescent="0.2">
      <c r="C520" s="140"/>
      <c r="AG520" s="140"/>
      <c r="AH520" s="140"/>
      <c r="AJ520" s="140"/>
      <c r="AK520" s="140"/>
    </row>
    <row r="521" spans="3:37" x14ac:dyDescent="0.2">
      <c r="C521" s="138"/>
      <c r="AG521" s="138"/>
      <c r="AH521" s="138"/>
      <c r="AJ521" s="138"/>
      <c r="AK521" s="138"/>
    </row>
    <row r="522" spans="3:37" x14ac:dyDescent="0.2">
      <c r="C522" s="138"/>
      <c r="AG522" s="138"/>
      <c r="AH522" s="138"/>
      <c r="AJ522" s="138"/>
      <c r="AK522" s="138"/>
    </row>
    <row r="523" spans="3:37" x14ac:dyDescent="0.2">
      <c r="C523" s="138"/>
      <c r="AG523" s="138"/>
      <c r="AH523" s="138"/>
      <c r="AJ523" s="138"/>
      <c r="AK523" s="138"/>
    </row>
    <row r="524" spans="3:37" x14ac:dyDescent="0.2">
      <c r="C524" s="140"/>
      <c r="AG524" s="140"/>
      <c r="AH524" s="140"/>
      <c r="AJ524" s="140"/>
      <c r="AK524" s="140"/>
    </row>
    <row r="525" spans="3:37" x14ac:dyDescent="0.2">
      <c r="C525" s="138"/>
      <c r="AG525" s="138"/>
      <c r="AH525" s="138"/>
      <c r="AJ525" s="138"/>
      <c r="AK525" s="138"/>
    </row>
    <row r="526" spans="3:37" x14ac:dyDescent="0.2">
      <c r="C526" s="138"/>
      <c r="AG526" s="138"/>
      <c r="AH526" s="138"/>
      <c r="AJ526" s="138"/>
      <c r="AK526" s="138"/>
    </row>
    <row r="527" spans="3:37" x14ac:dyDescent="0.2">
      <c r="C527" s="138"/>
      <c r="AG527" s="138"/>
      <c r="AH527" s="138"/>
      <c r="AJ527" s="138"/>
      <c r="AK527" s="138"/>
    </row>
    <row r="528" spans="3:37" x14ac:dyDescent="0.2">
      <c r="C528" s="140"/>
      <c r="AG528" s="140"/>
      <c r="AH528" s="140"/>
      <c r="AJ528" s="140"/>
      <c r="AK528" s="140"/>
    </row>
    <row r="529" spans="3:37" x14ac:dyDescent="0.2">
      <c r="C529" s="138"/>
      <c r="AG529" s="138"/>
      <c r="AH529" s="138"/>
      <c r="AJ529" s="138"/>
      <c r="AK529" s="138"/>
    </row>
    <row r="530" spans="3:37" x14ac:dyDescent="0.2">
      <c r="C530" s="138"/>
      <c r="AG530" s="138"/>
      <c r="AH530" s="138"/>
      <c r="AJ530" s="138"/>
      <c r="AK530" s="138"/>
    </row>
    <row r="531" spans="3:37" x14ac:dyDescent="0.2">
      <c r="C531" s="138"/>
      <c r="AG531" s="138"/>
      <c r="AH531" s="138"/>
      <c r="AJ531" s="138"/>
      <c r="AK531" s="138"/>
    </row>
    <row r="532" spans="3:37" x14ac:dyDescent="0.2">
      <c r="C532" s="140"/>
      <c r="AG532" s="140"/>
      <c r="AH532" s="140"/>
      <c r="AJ532" s="140"/>
      <c r="AK532" s="140"/>
    </row>
    <row r="533" spans="3:37" x14ac:dyDescent="0.2">
      <c r="C533" s="138"/>
      <c r="AG533" s="138"/>
      <c r="AH533" s="138"/>
      <c r="AJ533" s="138"/>
      <c r="AK533" s="138"/>
    </row>
    <row r="534" spans="3:37" x14ac:dyDescent="0.2">
      <c r="C534" s="138"/>
      <c r="AG534" s="138"/>
      <c r="AH534" s="138"/>
      <c r="AJ534" s="138"/>
      <c r="AK534" s="138"/>
    </row>
    <row r="535" spans="3:37" x14ac:dyDescent="0.2">
      <c r="C535" s="138"/>
      <c r="AG535" s="138"/>
      <c r="AH535" s="138"/>
      <c r="AJ535" s="138"/>
      <c r="AK535" s="138"/>
    </row>
    <row r="536" spans="3:37" x14ac:dyDescent="0.2">
      <c r="C536" s="140"/>
      <c r="AG536" s="140"/>
      <c r="AH536" s="140"/>
      <c r="AJ536" s="140"/>
      <c r="AK536" s="140"/>
    </row>
    <row r="537" spans="3:37" x14ac:dyDescent="0.2">
      <c r="C537" s="138"/>
      <c r="AG537" s="138"/>
      <c r="AH537" s="138"/>
      <c r="AJ537" s="138"/>
      <c r="AK537" s="138"/>
    </row>
    <row r="538" spans="3:37" x14ac:dyDescent="0.2">
      <c r="C538" s="138"/>
      <c r="AG538" s="138"/>
      <c r="AH538" s="138"/>
      <c r="AJ538" s="138"/>
      <c r="AK538" s="138"/>
    </row>
    <row r="539" spans="3:37" x14ac:dyDescent="0.2">
      <c r="C539" s="138"/>
      <c r="AG539" s="138"/>
      <c r="AH539" s="138"/>
      <c r="AJ539" s="138"/>
      <c r="AK539" s="138"/>
    </row>
    <row r="540" spans="3:37" x14ac:dyDescent="0.2">
      <c r="C540" s="140"/>
      <c r="AG540" s="140"/>
      <c r="AH540" s="140"/>
      <c r="AJ540" s="140"/>
      <c r="AK540" s="140"/>
    </row>
    <row r="541" spans="3:37" x14ac:dyDescent="0.2">
      <c r="C541" s="138"/>
      <c r="AG541" s="138"/>
      <c r="AH541" s="138"/>
      <c r="AJ541" s="138"/>
      <c r="AK541" s="138"/>
    </row>
    <row r="542" spans="3:37" x14ac:dyDescent="0.2">
      <c r="C542" s="138"/>
      <c r="AG542" s="138"/>
      <c r="AH542" s="138"/>
      <c r="AJ542" s="138"/>
      <c r="AK542" s="138"/>
    </row>
    <row r="543" spans="3:37" x14ac:dyDescent="0.2">
      <c r="C543" s="138"/>
      <c r="AG543" s="138"/>
      <c r="AH543" s="138"/>
      <c r="AJ543" s="138"/>
      <c r="AK543" s="138"/>
    </row>
    <row r="544" spans="3:37" x14ac:dyDescent="0.2">
      <c r="C544" s="140"/>
      <c r="AG544" s="140"/>
      <c r="AH544" s="140"/>
      <c r="AJ544" s="140"/>
      <c r="AK544" s="140"/>
    </row>
    <row r="545" spans="3:37" x14ac:dyDescent="0.2">
      <c r="C545" s="138"/>
      <c r="AG545" s="138"/>
      <c r="AH545" s="138"/>
      <c r="AJ545" s="138"/>
      <c r="AK545" s="138"/>
    </row>
    <row r="546" spans="3:37" x14ac:dyDescent="0.2">
      <c r="C546" s="138"/>
      <c r="AG546" s="138"/>
      <c r="AH546" s="138"/>
      <c r="AJ546" s="138"/>
      <c r="AK546" s="138"/>
    </row>
    <row r="547" spans="3:37" x14ac:dyDescent="0.2">
      <c r="C547" s="138"/>
      <c r="AG547" s="138"/>
      <c r="AH547" s="138"/>
      <c r="AJ547" s="138"/>
      <c r="AK547" s="138"/>
    </row>
    <row r="548" spans="3:37" x14ac:dyDescent="0.2">
      <c r="C548" s="140"/>
      <c r="AG548" s="140"/>
      <c r="AH548" s="140"/>
      <c r="AJ548" s="140"/>
      <c r="AK548" s="140"/>
    </row>
    <row r="549" spans="3:37" x14ac:dyDescent="0.2">
      <c r="C549" s="138"/>
      <c r="AG549" s="138"/>
      <c r="AH549" s="138"/>
      <c r="AJ549" s="138"/>
      <c r="AK549" s="138"/>
    </row>
    <row r="550" spans="3:37" x14ac:dyDescent="0.2">
      <c r="C550" s="138"/>
      <c r="AG550" s="138"/>
      <c r="AH550" s="138"/>
      <c r="AJ550" s="138"/>
      <c r="AK550" s="138"/>
    </row>
    <row r="551" spans="3:37" x14ac:dyDescent="0.2">
      <c r="C551" s="138"/>
      <c r="AG551" s="138"/>
      <c r="AH551" s="138"/>
      <c r="AJ551" s="138"/>
      <c r="AK551" s="138"/>
    </row>
    <row r="552" spans="3:37" x14ac:dyDescent="0.2">
      <c r="C552" s="140"/>
      <c r="AG552" s="140"/>
      <c r="AH552" s="140"/>
      <c r="AJ552" s="140"/>
      <c r="AK552" s="140"/>
    </row>
    <row r="553" spans="3:37" x14ac:dyDescent="0.2">
      <c r="C553" s="138"/>
      <c r="AG553" s="138"/>
      <c r="AH553" s="138"/>
      <c r="AJ553" s="138"/>
      <c r="AK553" s="138"/>
    </row>
    <row r="554" spans="3:37" x14ac:dyDescent="0.2">
      <c r="C554" s="138"/>
      <c r="AG554" s="138"/>
      <c r="AH554" s="138"/>
      <c r="AJ554" s="138"/>
      <c r="AK554" s="138"/>
    </row>
    <row r="555" spans="3:37" x14ac:dyDescent="0.2">
      <c r="C555" s="138"/>
      <c r="AG555" s="138"/>
      <c r="AH555" s="138"/>
      <c r="AJ555" s="138"/>
      <c r="AK555" s="138"/>
    </row>
    <row r="556" spans="3:37" x14ac:dyDescent="0.2">
      <c r="C556" s="140"/>
      <c r="AG556" s="140"/>
      <c r="AH556" s="140"/>
      <c r="AJ556" s="140"/>
      <c r="AK556" s="140"/>
    </row>
    <row r="557" spans="3:37" x14ac:dyDescent="0.2">
      <c r="C557" s="138"/>
      <c r="AG557" s="138"/>
      <c r="AH557" s="138"/>
      <c r="AJ557" s="138"/>
      <c r="AK557" s="138"/>
    </row>
    <row r="558" spans="3:37" x14ac:dyDescent="0.2">
      <c r="C558" s="138"/>
      <c r="AG558" s="138"/>
      <c r="AH558" s="138"/>
      <c r="AJ558" s="138"/>
      <c r="AK558" s="138"/>
    </row>
    <row r="559" spans="3:37" x14ac:dyDescent="0.2">
      <c r="C559" s="138"/>
      <c r="AG559" s="138"/>
      <c r="AH559" s="138"/>
      <c r="AJ559" s="138"/>
      <c r="AK559" s="138"/>
    </row>
    <row r="560" spans="3:37" x14ac:dyDescent="0.2">
      <c r="C560" s="140"/>
      <c r="AG560" s="140"/>
      <c r="AH560" s="140"/>
      <c r="AJ560" s="140"/>
      <c r="AK560" s="140"/>
    </row>
    <row r="561" spans="3:37" x14ac:dyDescent="0.2">
      <c r="C561" s="138"/>
      <c r="AG561" s="138"/>
      <c r="AH561" s="138"/>
      <c r="AJ561" s="138"/>
      <c r="AK561" s="138"/>
    </row>
    <row r="562" spans="3:37" x14ac:dyDescent="0.2">
      <c r="C562" s="138"/>
      <c r="AG562" s="138"/>
      <c r="AH562" s="138"/>
      <c r="AJ562" s="138"/>
      <c r="AK562" s="138"/>
    </row>
    <row r="563" spans="3:37" x14ac:dyDescent="0.2">
      <c r="C563" s="138"/>
      <c r="AG563" s="138"/>
      <c r="AH563" s="138"/>
      <c r="AJ563" s="138"/>
      <c r="AK563" s="138"/>
    </row>
    <row r="564" spans="3:37" x14ac:dyDescent="0.2">
      <c r="C564" s="140"/>
      <c r="AG564" s="140"/>
      <c r="AH564" s="140"/>
      <c r="AJ564" s="140"/>
      <c r="AK564" s="140"/>
    </row>
    <row r="565" spans="3:37" x14ac:dyDescent="0.2">
      <c r="C565" s="138"/>
      <c r="AG565" s="138"/>
      <c r="AH565" s="138"/>
      <c r="AJ565" s="138"/>
      <c r="AK565" s="138"/>
    </row>
    <row r="566" spans="3:37" x14ac:dyDescent="0.2">
      <c r="C566" s="138"/>
      <c r="AG566" s="138"/>
      <c r="AH566" s="138"/>
      <c r="AJ566" s="138"/>
      <c r="AK566" s="138"/>
    </row>
    <row r="567" spans="3:37" x14ac:dyDescent="0.2">
      <c r="C567" s="138"/>
      <c r="AG567" s="138"/>
      <c r="AH567" s="138"/>
      <c r="AJ567" s="138"/>
      <c r="AK567" s="138"/>
    </row>
    <row r="568" spans="3:37" x14ac:dyDescent="0.2">
      <c r="C568" s="140"/>
      <c r="AG568" s="140"/>
      <c r="AH568" s="140"/>
      <c r="AJ568" s="140"/>
      <c r="AK568" s="140"/>
    </row>
    <row r="569" spans="3:37" x14ac:dyDescent="0.2">
      <c r="C569" s="138"/>
      <c r="AG569" s="138"/>
      <c r="AH569" s="138"/>
      <c r="AJ569" s="138"/>
      <c r="AK569" s="138"/>
    </row>
    <row r="570" spans="3:37" x14ac:dyDescent="0.2">
      <c r="C570" s="138"/>
      <c r="AG570" s="138"/>
      <c r="AH570" s="138"/>
      <c r="AJ570" s="138"/>
      <c r="AK570" s="138"/>
    </row>
    <row r="571" spans="3:37" x14ac:dyDescent="0.2">
      <c r="C571" s="138"/>
      <c r="AG571" s="138"/>
      <c r="AH571" s="138"/>
      <c r="AJ571" s="138"/>
      <c r="AK571" s="138"/>
    </row>
    <row r="572" spans="3:37" x14ac:dyDescent="0.2">
      <c r="C572" s="140"/>
      <c r="AG572" s="140"/>
      <c r="AH572" s="140"/>
      <c r="AJ572" s="140"/>
      <c r="AK572" s="140"/>
    </row>
    <row r="573" spans="3:37" x14ac:dyDescent="0.2">
      <c r="C573" s="138"/>
      <c r="AG573" s="138"/>
      <c r="AH573" s="138"/>
      <c r="AJ573" s="138"/>
      <c r="AK573" s="138"/>
    </row>
    <row r="574" spans="3:37" x14ac:dyDescent="0.2">
      <c r="C574" s="138"/>
      <c r="AG574" s="138"/>
      <c r="AH574" s="138"/>
      <c r="AJ574" s="138"/>
      <c r="AK574" s="138"/>
    </row>
    <row r="575" spans="3:37" x14ac:dyDescent="0.2">
      <c r="C575" s="138"/>
      <c r="AG575" s="138"/>
      <c r="AH575" s="138"/>
      <c r="AJ575" s="138"/>
      <c r="AK575" s="138"/>
    </row>
    <row r="576" spans="3:37" x14ac:dyDescent="0.2">
      <c r="C576" s="140"/>
      <c r="AG576" s="140"/>
      <c r="AH576" s="140"/>
      <c r="AJ576" s="140"/>
      <c r="AK576" s="140"/>
    </row>
    <row r="577" spans="3:37" x14ac:dyDescent="0.2">
      <c r="C577" s="138"/>
      <c r="AG577" s="138"/>
      <c r="AH577" s="138"/>
      <c r="AJ577" s="138"/>
      <c r="AK577" s="138"/>
    </row>
    <row r="578" spans="3:37" x14ac:dyDescent="0.2">
      <c r="C578" s="138"/>
      <c r="AG578" s="138"/>
      <c r="AH578" s="138"/>
      <c r="AJ578" s="138"/>
      <c r="AK578" s="138"/>
    </row>
    <row r="579" spans="3:37" x14ac:dyDescent="0.2">
      <c r="C579" s="138"/>
      <c r="AG579" s="138"/>
      <c r="AH579" s="138"/>
      <c r="AJ579" s="138"/>
      <c r="AK579" s="138"/>
    </row>
    <row r="580" spans="3:37" x14ac:dyDescent="0.2">
      <c r="C580" s="140"/>
      <c r="AG580" s="140"/>
      <c r="AH580" s="140"/>
      <c r="AJ580" s="140"/>
      <c r="AK580" s="140"/>
    </row>
    <row r="581" spans="3:37" x14ac:dyDescent="0.2">
      <c r="C581" s="138"/>
      <c r="AG581" s="138"/>
      <c r="AH581" s="138"/>
      <c r="AJ581" s="138"/>
      <c r="AK581" s="138"/>
    </row>
    <row r="582" spans="3:37" x14ac:dyDescent="0.2">
      <c r="C582" s="138"/>
      <c r="AG582" s="138"/>
      <c r="AH582" s="138"/>
      <c r="AJ582" s="138"/>
      <c r="AK582" s="138"/>
    </row>
    <row r="583" spans="3:37" x14ac:dyDescent="0.2">
      <c r="C583" s="138"/>
      <c r="AG583" s="138"/>
      <c r="AH583" s="138"/>
      <c r="AJ583" s="138"/>
      <c r="AK583" s="138"/>
    </row>
    <row r="584" spans="3:37" x14ac:dyDescent="0.2">
      <c r="C584" s="140"/>
      <c r="AG584" s="140"/>
      <c r="AH584" s="140"/>
      <c r="AJ584" s="140"/>
      <c r="AK584" s="140"/>
    </row>
    <row r="585" spans="3:37" x14ac:dyDescent="0.2">
      <c r="C585" s="138"/>
      <c r="AG585" s="138"/>
      <c r="AH585" s="138"/>
      <c r="AJ585" s="138"/>
      <c r="AK585" s="138"/>
    </row>
    <row r="586" spans="3:37" x14ac:dyDescent="0.2">
      <c r="C586" s="138"/>
      <c r="AG586" s="138"/>
      <c r="AH586" s="138"/>
      <c r="AJ586" s="138"/>
      <c r="AK586" s="138"/>
    </row>
    <row r="587" spans="3:37" x14ac:dyDescent="0.2">
      <c r="C587" s="138"/>
      <c r="AG587" s="138"/>
      <c r="AH587" s="138"/>
      <c r="AJ587" s="138"/>
      <c r="AK587" s="138"/>
    </row>
    <row r="588" spans="3:37" x14ac:dyDescent="0.2">
      <c r="C588" s="140"/>
      <c r="AG588" s="140"/>
      <c r="AH588" s="140"/>
      <c r="AJ588" s="140"/>
      <c r="AK588" s="140"/>
    </row>
    <row r="589" spans="3:37" x14ac:dyDescent="0.2">
      <c r="C589" s="138"/>
      <c r="AG589" s="138"/>
      <c r="AH589" s="138"/>
      <c r="AJ589" s="138"/>
      <c r="AK589" s="138"/>
    </row>
    <row r="590" spans="3:37" x14ac:dyDescent="0.2">
      <c r="C590" s="138"/>
      <c r="AG590" s="138"/>
      <c r="AH590" s="138"/>
      <c r="AJ590" s="138"/>
      <c r="AK590" s="138"/>
    </row>
    <row r="591" spans="3:37" x14ac:dyDescent="0.2">
      <c r="C591" s="138"/>
      <c r="AG591" s="138"/>
      <c r="AH591" s="138"/>
      <c r="AJ591" s="138"/>
      <c r="AK591" s="138"/>
    </row>
    <row r="592" spans="3:37" x14ac:dyDescent="0.2">
      <c r="C592" s="140"/>
      <c r="AG592" s="140"/>
      <c r="AH592" s="140"/>
      <c r="AJ592" s="140"/>
      <c r="AK592" s="140"/>
    </row>
    <row r="593" spans="3:37" x14ac:dyDescent="0.2">
      <c r="C593" s="138"/>
      <c r="AG593" s="138"/>
      <c r="AH593" s="138"/>
      <c r="AJ593" s="138"/>
      <c r="AK593" s="138"/>
    </row>
    <row r="594" spans="3:37" x14ac:dyDescent="0.2">
      <c r="C594" s="138"/>
      <c r="AG594" s="138"/>
      <c r="AH594" s="138"/>
      <c r="AJ594" s="138"/>
      <c r="AK594" s="138"/>
    </row>
    <row r="595" spans="3:37" x14ac:dyDescent="0.2">
      <c r="C595" s="138"/>
      <c r="AG595" s="138"/>
      <c r="AH595" s="138"/>
      <c r="AJ595" s="138"/>
      <c r="AK595" s="138"/>
    </row>
    <row r="596" spans="3:37" x14ac:dyDescent="0.2">
      <c r="C596" s="140"/>
      <c r="AG596" s="140"/>
      <c r="AH596" s="140"/>
      <c r="AJ596" s="140"/>
      <c r="AK596" s="140"/>
    </row>
    <row r="597" spans="3:37" x14ac:dyDescent="0.2">
      <c r="C597" s="138"/>
      <c r="AG597" s="138"/>
      <c r="AH597" s="138"/>
      <c r="AJ597" s="138"/>
      <c r="AK597" s="138"/>
    </row>
    <row r="598" spans="3:37" x14ac:dyDescent="0.2">
      <c r="C598" s="138"/>
      <c r="AG598" s="138"/>
      <c r="AH598" s="138"/>
      <c r="AJ598" s="138"/>
      <c r="AK598" s="138"/>
    </row>
    <row r="599" spans="3:37" x14ac:dyDescent="0.2">
      <c r="C599" s="138"/>
      <c r="AG599" s="138"/>
      <c r="AH599" s="138"/>
      <c r="AJ599" s="138"/>
      <c r="AK599" s="138"/>
    </row>
    <row r="600" spans="3:37" x14ac:dyDescent="0.2">
      <c r="C600" s="140"/>
      <c r="AG600" s="140"/>
      <c r="AH600" s="140"/>
      <c r="AJ600" s="140"/>
      <c r="AK600" s="140"/>
    </row>
    <row r="601" spans="3:37" x14ac:dyDescent="0.2">
      <c r="C601" s="138"/>
      <c r="AG601" s="138"/>
      <c r="AH601" s="138"/>
      <c r="AJ601" s="138"/>
      <c r="AK601" s="138"/>
    </row>
    <row r="602" spans="3:37" x14ac:dyDescent="0.2">
      <c r="C602" s="138"/>
      <c r="AG602" s="138"/>
      <c r="AH602" s="138"/>
      <c r="AJ602" s="138"/>
      <c r="AK602" s="138"/>
    </row>
    <row r="603" spans="3:37" x14ac:dyDescent="0.2">
      <c r="C603" s="138"/>
      <c r="AG603" s="138"/>
      <c r="AH603" s="138"/>
      <c r="AJ603" s="138"/>
      <c r="AK603" s="138"/>
    </row>
    <row r="604" spans="3:37" x14ac:dyDescent="0.2">
      <c r="C604" s="140"/>
      <c r="AG604" s="140"/>
      <c r="AH604" s="140"/>
      <c r="AJ604" s="140"/>
      <c r="AK604" s="140"/>
    </row>
    <row r="605" spans="3:37" x14ac:dyDescent="0.2">
      <c r="C605" s="138"/>
      <c r="AG605" s="138"/>
      <c r="AH605" s="138"/>
      <c r="AJ605" s="138"/>
      <c r="AK605" s="138"/>
    </row>
    <row r="606" spans="3:37" x14ac:dyDescent="0.2">
      <c r="C606" s="138"/>
      <c r="AG606" s="138"/>
      <c r="AH606" s="138"/>
      <c r="AJ606" s="138"/>
      <c r="AK606" s="138"/>
    </row>
    <row r="607" spans="3:37" x14ac:dyDescent="0.2">
      <c r="C607" s="138"/>
      <c r="AG607" s="138"/>
      <c r="AH607" s="138"/>
      <c r="AJ607" s="138"/>
      <c r="AK607" s="138"/>
    </row>
    <row r="608" spans="3:37" x14ac:dyDescent="0.2">
      <c r="C608" s="140"/>
      <c r="AG608" s="140"/>
      <c r="AH608" s="140"/>
      <c r="AJ608" s="140"/>
      <c r="AK608" s="140"/>
    </row>
    <row r="609" spans="3:37" x14ac:dyDescent="0.2">
      <c r="C609" s="138"/>
      <c r="AG609" s="138"/>
      <c r="AH609" s="138"/>
      <c r="AJ609" s="138"/>
      <c r="AK609" s="138"/>
    </row>
    <row r="610" spans="3:37" x14ac:dyDescent="0.2">
      <c r="C610" s="138"/>
      <c r="AG610" s="138"/>
      <c r="AH610" s="138"/>
      <c r="AJ610" s="138"/>
      <c r="AK610" s="138"/>
    </row>
    <row r="611" spans="3:37" x14ac:dyDescent="0.2">
      <c r="C611" s="138"/>
      <c r="AG611" s="138"/>
      <c r="AH611" s="138"/>
      <c r="AJ611" s="138"/>
      <c r="AK611" s="138"/>
    </row>
    <row r="612" spans="3:37" x14ac:dyDescent="0.2">
      <c r="C612" s="140"/>
      <c r="AG612" s="140"/>
      <c r="AH612" s="140"/>
      <c r="AJ612" s="140"/>
      <c r="AK612" s="140"/>
    </row>
    <row r="613" spans="3:37" x14ac:dyDescent="0.2">
      <c r="C613" s="138"/>
      <c r="AG613" s="138"/>
      <c r="AH613" s="138"/>
      <c r="AJ613" s="138"/>
      <c r="AK613" s="138"/>
    </row>
    <row r="614" spans="3:37" x14ac:dyDescent="0.2">
      <c r="C614" s="138"/>
      <c r="AG614" s="138"/>
      <c r="AH614" s="138"/>
      <c r="AJ614" s="138"/>
      <c r="AK614" s="138"/>
    </row>
    <row r="615" spans="3:37" x14ac:dyDescent="0.2">
      <c r="C615" s="138"/>
      <c r="AG615" s="138"/>
      <c r="AH615" s="138"/>
      <c r="AJ615" s="138"/>
      <c r="AK615" s="138"/>
    </row>
    <row r="616" spans="3:37" x14ac:dyDescent="0.2">
      <c r="C616" s="140"/>
      <c r="AG616" s="140"/>
      <c r="AH616" s="140"/>
      <c r="AJ616" s="140"/>
      <c r="AK616" s="140"/>
    </row>
    <row r="617" spans="3:37" x14ac:dyDescent="0.2">
      <c r="C617" s="138"/>
      <c r="AG617" s="138"/>
      <c r="AH617" s="138"/>
      <c r="AJ617" s="138"/>
      <c r="AK617" s="138"/>
    </row>
    <row r="618" spans="3:37" x14ac:dyDescent="0.2">
      <c r="C618" s="138"/>
      <c r="AG618" s="138"/>
      <c r="AH618" s="138"/>
      <c r="AJ618" s="138"/>
      <c r="AK618" s="138"/>
    </row>
    <row r="619" spans="3:37" x14ac:dyDescent="0.2">
      <c r="C619" s="138"/>
      <c r="AG619" s="138"/>
      <c r="AH619" s="138"/>
      <c r="AJ619" s="138"/>
      <c r="AK619" s="138"/>
    </row>
    <row r="620" spans="3:37" x14ac:dyDescent="0.2">
      <c r="C620" s="140"/>
      <c r="AG620" s="140"/>
      <c r="AH620" s="140"/>
      <c r="AJ620" s="140"/>
      <c r="AK620" s="140"/>
    </row>
    <row r="621" spans="3:37" x14ac:dyDescent="0.2">
      <c r="C621" s="138"/>
      <c r="AG621" s="138"/>
      <c r="AH621" s="138"/>
      <c r="AJ621" s="138"/>
      <c r="AK621" s="138"/>
    </row>
    <row r="622" spans="3:37" x14ac:dyDescent="0.2">
      <c r="C622" s="138"/>
      <c r="AG622" s="138"/>
      <c r="AH622" s="138"/>
      <c r="AJ622" s="138"/>
      <c r="AK622" s="138"/>
    </row>
    <row r="623" spans="3:37" x14ac:dyDescent="0.2">
      <c r="C623" s="138"/>
      <c r="AG623" s="138"/>
      <c r="AH623" s="138"/>
      <c r="AJ623" s="138"/>
      <c r="AK623" s="138"/>
    </row>
    <row r="624" spans="3:37" x14ac:dyDescent="0.2">
      <c r="C624" s="140"/>
      <c r="AG624" s="140"/>
      <c r="AH624" s="140"/>
      <c r="AJ624" s="140"/>
      <c r="AK624" s="140"/>
    </row>
    <row r="625" spans="3:37" x14ac:dyDescent="0.2">
      <c r="C625" s="138"/>
      <c r="AG625" s="138"/>
      <c r="AH625" s="138"/>
      <c r="AJ625" s="138"/>
      <c r="AK625" s="138"/>
    </row>
    <row r="626" spans="3:37" x14ac:dyDescent="0.2">
      <c r="C626" s="138"/>
      <c r="AG626" s="138"/>
      <c r="AH626" s="138"/>
      <c r="AJ626" s="138"/>
      <c r="AK626" s="138"/>
    </row>
    <row r="627" spans="3:37" x14ac:dyDescent="0.2">
      <c r="C627" s="138"/>
      <c r="AG627" s="138"/>
      <c r="AH627" s="138"/>
      <c r="AJ627" s="138"/>
      <c r="AK627" s="138"/>
    </row>
    <row r="628" spans="3:37" x14ac:dyDescent="0.2">
      <c r="C628" s="140"/>
      <c r="AG628" s="140"/>
      <c r="AH628" s="140"/>
      <c r="AJ628" s="140"/>
      <c r="AK628" s="140"/>
    </row>
    <row r="629" spans="3:37" x14ac:dyDescent="0.2">
      <c r="C629" s="138"/>
      <c r="AG629" s="138"/>
      <c r="AH629" s="138"/>
      <c r="AJ629" s="138"/>
      <c r="AK629" s="138"/>
    </row>
    <row r="630" spans="3:37" x14ac:dyDescent="0.2">
      <c r="C630" s="138"/>
      <c r="AG630" s="138"/>
      <c r="AH630" s="138"/>
      <c r="AJ630" s="138"/>
      <c r="AK630" s="138"/>
    </row>
    <row r="631" spans="3:37" x14ac:dyDescent="0.2">
      <c r="C631" s="138"/>
      <c r="AG631" s="138"/>
      <c r="AH631" s="138"/>
      <c r="AJ631" s="138"/>
      <c r="AK631" s="138"/>
    </row>
    <row r="632" spans="3:37" x14ac:dyDescent="0.2">
      <c r="C632" s="140"/>
      <c r="AG632" s="140"/>
      <c r="AH632" s="140"/>
      <c r="AJ632" s="140"/>
      <c r="AK632" s="140"/>
    </row>
    <row r="633" spans="3:37" x14ac:dyDescent="0.2">
      <c r="C633" s="138"/>
      <c r="AG633" s="138"/>
      <c r="AH633" s="138"/>
      <c r="AJ633" s="138"/>
      <c r="AK633" s="138"/>
    </row>
    <row r="634" spans="3:37" x14ac:dyDescent="0.2">
      <c r="C634" s="138"/>
      <c r="AG634" s="138"/>
      <c r="AH634" s="138"/>
      <c r="AJ634" s="138"/>
      <c r="AK634" s="138"/>
    </row>
    <row r="635" spans="3:37" x14ac:dyDescent="0.2">
      <c r="C635" s="138"/>
      <c r="AG635" s="138"/>
      <c r="AH635" s="138"/>
      <c r="AJ635" s="138"/>
      <c r="AK635" s="138"/>
    </row>
    <row r="636" spans="3:37" x14ac:dyDescent="0.2">
      <c r="C636" s="140"/>
      <c r="AG636" s="140"/>
      <c r="AH636" s="140"/>
      <c r="AJ636" s="140"/>
      <c r="AK636" s="140"/>
    </row>
    <row r="637" spans="3:37" x14ac:dyDescent="0.2">
      <c r="C637" s="138"/>
      <c r="AG637" s="138"/>
      <c r="AH637" s="138"/>
      <c r="AJ637" s="138"/>
      <c r="AK637" s="138"/>
    </row>
    <row r="638" spans="3:37" x14ac:dyDescent="0.2">
      <c r="C638" s="138"/>
      <c r="AG638" s="138"/>
      <c r="AH638" s="138"/>
      <c r="AJ638" s="138"/>
      <c r="AK638" s="138"/>
    </row>
    <row r="639" spans="3:37" x14ac:dyDescent="0.2">
      <c r="C639" s="138"/>
      <c r="AG639" s="138"/>
      <c r="AH639" s="138"/>
      <c r="AJ639" s="138"/>
      <c r="AK639" s="138"/>
    </row>
    <row r="640" spans="3:37" x14ac:dyDescent="0.2">
      <c r="C640" s="140"/>
      <c r="AG640" s="140"/>
      <c r="AH640" s="140"/>
      <c r="AJ640" s="140"/>
      <c r="AK640" s="140"/>
    </row>
    <row r="641" spans="3:37" x14ac:dyDescent="0.2">
      <c r="C641" s="138"/>
      <c r="AG641" s="138"/>
      <c r="AH641" s="138"/>
      <c r="AJ641" s="138"/>
      <c r="AK641" s="138"/>
    </row>
    <row r="642" spans="3:37" x14ac:dyDescent="0.2">
      <c r="C642" s="138"/>
      <c r="AG642" s="138"/>
      <c r="AH642" s="138"/>
      <c r="AJ642" s="138"/>
      <c r="AK642" s="138"/>
    </row>
    <row r="643" spans="3:37" x14ac:dyDescent="0.2">
      <c r="C643" s="138"/>
      <c r="AG643" s="138"/>
      <c r="AH643" s="138"/>
      <c r="AJ643" s="138"/>
      <c r="AK643" s="138"/>
    </row>
    <row r="644" spans="3:37" x14ac:dyDescent="0.2">
      <c r="C644" s="140"/>
      <c r="AG644" s="140"/>
      <c r="AH644" s="140"/>
      <c r="AJ644" s="140"/>
      <c r="AK644" s="140"/>
    </row>
    <row r="645" spans="3:37" x14ac:dyDescent="0.2">
      <c r="C645" s="138"/>
      <c r="AG645" s="138"/>
      <c r="AH645" s="138"/>
      <c r="AJ645" s="138"/>
      <c r="AK645" s="138"/>
    </row>
    <row r="646" spans="3:37" x14ac:dyDescent="0.2">
      <c r="C646" s="138"/>
      <c r="AG646" s="138"/>
      <c r="AH646" s="138"/>
      <c r="AJ646" s="138"/>
      <c r="AK646" s="138"/>
    </row>
    <row r="647" spans="3:37" x14ac:dyDescent="0.2">
      <c r="C647" s="138"/>
      <c r="AG647" s="138"/>
      <c r="AH647" s="138"/>
      <c r="AJ647" s="138"/>
      <c r="AK647" s="138"/>
    </row>
    <row r="648" spans="3:37" x14ac:dyDescent="0.2">
      <c r="C648" s="140"/>
      <c r="AG648" s="140"/>
      <c r="AH648" s="140"/>
      <c r="AJ648" s="140"/>
      <c r="AK648" s="140"/>
    </row>
    <row r="649" spans="3:37" x14ac:dyDescent="0.2">
      <c r="C649" s="138"/>
      <c r="AG649" s="138"/>
      <c r="AH649" s="138"/>
      <c r="AJ649" s="138"/>
      <c r="AK649" s="138"/>
    </row>
    <row r="650" spans="3:37" x14ac:dyDescent="0.2">
      <c r="C650" s="138"/>
      <c r="AG650" s="138"/>
      <c r="AH650" s="138"/>
      <c r="AJ650" s="138"/>
      <c r="AK650" s="138"/>
    </row>
    <row r="651" spans="3:37" x14ac:dyDescent="0.2">
      <c r="C651" s="138"/>
      <c r="AG651" s="138"/>
      <c r="AH651" s="138"/>
      <c r="AJ651" s="138"/>
      <c r="AK651" s="138"/>
    </row>
    <row r="652" spans="3:37" x14ac:dyDescent="0.2">
      <c r="C652" s="140"/>
      <c r="AG652" s="140"/>
      <c r="AH652" s="140"/>
      <c r="AJ652" s="140"/>
      <c r="AK652" s="140"/>
    </row>
    <row r="653" spans="3:37" x14ac:dyDescent="0.2">
      <c r="C653" s="138"/>
      <c r="AG653" s="138"/>
      <c r="AH653" s="138"/>
      <c r="AJ653" s="138"/>
      <c r="AK653" s="138"/>
    </row>
    <row r="654" spans="3:37" x14ac:dyDescent="0.2">
      <c r="C654" s="138"/>
      <c r="AG654" s="138"/>
      <c r="AH654" s="138"/>
      <c r="AJ654" s="138"/>
      <c r="AK654" s="138"/>
    </row>
    <row r="655" spans="3:37" x14ac:dyDescent="0.2">
      <c r="C655" s="138"/>
      <c r="AG655" s="138"/>
      <c r="AH655" s="138"/>
      <c r="AJ655" s="138"/>
      <c r="AK655" s="138"/>
    </row>
    <row r="656" spans="3:37" x14ac:dyDescent="0.2">
      <c r="C656" s="140"/>
      <c r="AG656" s="140"/>
      <c r="AH656" s="140"/>
      <c r="AJ656" s="140"/>
      <c r="AK656" s="140"/>
    </row>
    <row r="657" spans="3:37" x14ac:dyDescent="0.2">
      <c r="C657" s="138"/>
      <c r="AG657" s="138"/>
      <c r="AH657" s="138"/>
      <c r="AJ657" s="138"/>
      <c r="AK657" s="138"/>
    </row>
    <row r="658" spans="3:37" x14ac:dyDescent="0.2">
      <c r="C658" s="138"/>
      <c r="AG658" s="138"/>
      <c r="AH658" s="138"/>
      <c r="AJ658" s="138"/>
      <c r="AK658" s="138"/>
    </row>
    <row r="659" spans="3:37" x14ac:dyDescent="0.2">
      <c r="C659" s="138"/>
      <c r="AG659" s="138"/>
      <c r="AH659" s="138"/>
      <c r="AJ659" s="138"/>
      <c r="AK659" s="138"/>
    </row>
    <row r="660" spans="3:37" x14ac:dyDescent="0.2">
      <c r="C660" s="140"/>
      <c r="AG660" s="140"/>
      <c r="AH660" s="140"/>
      <c r="AJ660" s="140"/>
      <c r="AK660" s="140"/>
    </row>
    <row r="661" spans="3:37" x14ac:dyDescent="0.2">
      <c r="C661" s="138"/>
      <c r="AG661" s="138"/>
      <c r="AH661" s="138"/>
      <c r="AJ661" s="138"/>
      <c r="AK661" s="138"/>
    </row>
    <row r="662" spans="3:37" x14ac:dyDescent="0.2">
      <c r="C662" s="138"/>
      <c r="AG662" s="138"/>
      <c r="AH662" s="138"/>
      <c r="AJ662" s="138"/>
      <c r="AK662" s="138"/>
    </row>
    <row r="663" spans="3:37" x14ac:dyDescent="0.2">
      <c r="C663" s="138"/>
      <c r="AG663" s="138"/>
      <c r="AH663" s="138"/>
      <c r="AJ663" s="138"/>
      <c r="AK663" s="138"/>
    </row>
    <row r="664" spans="3:37" x14ac:dyDescent="0.2">
      <c r="C664" s="140"/>
      <c r="AG664" s="140"/>
      <c r="AH664" s="140"/>
      <c r="AJ664" s="140"/>
      <c r="AK664" s="140"/>
    </row>
    <row r="665" spans="3:37" x14ac:dyDescent="0.2">
      <c r="C665" s="138"/>
      <c r="AG665" s="138"/>
      <c r="AH665" s="138"/>
      <c r="AJ665" s="138"/>
      <c r="AK665" s="138"/>
    </row>
    <row r="666" spans="3:37" x14ac:dyDescent="0.2">
      <c r="C666" s="138"/>
      <c r="AG666" s="138"/>
      <c r="AH666" s="138"/>
      <c r="AJ666" s="138"/>
      <c r="AK666" s="138"/>
    </row>
    <row r="667" spans="3:37" x14ac:dyDescent="0.2">
      <c r="C667" s="138"/>
      <c r="AG667" s="138"/>
      <c r="AH667" s="138"/>
      <c r="AJ667" s="138"/>
      <c r="AK667" s="138"/>
    </row>
    <row r="668" spans="3:37" x14ac:dyDescent="0.2">
      <c r="C668" s="140"/>
      <c r="AG668" s="140"/>
      <c r="AH668" s="140"/>
      <c r="AJ668" s="140"/>
      <c r="AK668" s="140"/>
    </row>
    <row r="669" spans="3:37" x14ac:dyDescent="0.2">
      <c r="C669" s="138"/>
      <c r="AG669" s="138"/>
      <c r="AH669" s="138"/>
      <c r="AJ669" s="138"/>
      <c r="AK669" s="138"/>
    </row>
    <row r="670" spans="3:37" x14ac:dyDescent="0.2">
      <c r="C670" s="138"/>
      <c r="AG670" s="138"/>
      <c r="AH670" s="138"/>
      <c r="AJ670" s="138"/>
      <c r="AK670" s="138"/>
    </row>
    <row r="671" spans="3:37" x14ac:dyDescent="0.2">
      <c r="C671" s="138"/>
      <c r="AG671" s="138"/>
      <c r="AH671" s="138"/>
      <c r="AJ671" s="138"/>
      <c r="AK671" s="138"/>
    </row>
    <row r="672" spans="3:37" x14ac:dyDescent="0.2">
      <c r="C672" s="140"/>
      <c r="AG672" s="140"/>
      <c r="AH672" s="140"/>
      <c r="AJ672" s="140"/>
      <c r="AK672" s="140"/>
    </row>
    <row r="673" spans="3:37" x14ac:dyDescent="0.2">
      <c r="C673" s="138"/>
      <c r="AG673" s="138"/>
      <c r="AH673" s="138"/>
      <c r="AJ673" s="138"/>
      <c r="AK673" s="138"/>
    </row>
    <row r="674" spans="3:37" x14ac:dyDescent="0.2">
      <c r="C674" s="138"/>
      <c r="AG674" s="138"/>
      <c r="AH674" s="138"/>
      <c r="AJ674" s="138"/>
      <c r="AK674" s="138"/>
    </row>
    <row r="675" spans="3:37" x14ac:dyDescent="0.2">
      <c r="C675" s="138"/>
      <c r="AG675" s="138"/>
      <c r="AH675" s="138"/>
      <c r="AJ675" s="138"/>
      <c r="AK675" s="138"/>
    </row>
    <row r="676" spans="3:37" x14ac:dyDescent="0.2">
      <c r="C676" s="140"/>
      <c r="AG676" s="140"/>
      <c r="AH676" s="140"/>
      <c r="AJ676" s="140"/>
      <c r="AK676" s="140"/>
    </row>
    <row r="677" spans="3:37" x14ac:dyDescent="0.2">
      <c r="C677" s="138"/>
      <c r="AG677" s="138"/>
      <c r="AH677" s="138"/>
      <c r="AJ677" s="138"/>
      <c r="AK677" s="138"/>
    </row>
    <row r="678" spans="3:37" x14ac:dyDescent="0.2">
      <c r="C678" s="138"/>
      <c r="AG678" s="138"/>
      <c r="AH678" s="138"/>
      <c r="AJ678" s="138"/>
      <c r="AK678" s="138"/>
    </row>
    <row r="679" spans="3:37" x14ac:dyDescent="0.2">
      <c r="C679" s="138"/>
      <c r="AG679" s="138"/>
      <c r="AH679" s="138"/>
      <c r="AJ679" s="138"/>
      <c r="AK679" s="138"/>
    </row>
    <row r="680" spans="3:37" x14ac:dyDescent="0.2">
      <c r="C680" s="140"/>
      <c r="AG680" s="140"/>
      <c r="AH680" s="140"/>
      <c r="AJ680" s="140"/>
      <c r="AK680" s="140"/>
    </row>
    <row r="681" spans="3:37" x14ac:dyDescent="0.2">
      <c r="C681" s="138"/>
      <c r="AG681" s="138"/>
      <c r="AH681" s="138"/>
      <c r="AJ681" s="138"/>
      <c r="AK681" s="138"/>
    </row>
    <row r="682" spans="3:37" x14ac:dyDescent="0.2">
      <c r="C682" s="138"/>
      <c r="AG682" s="138"/>
      <c r="AH682" s="138"/>
      <c r="AJ682" s="138"/>
      <c r="AK682" s="138"/>
    </row>
    <row r="683" spans="3:37" x14ac:dyDescent="0.2">
      <c r="C683" s="138"/>
      <c r="AG683" s="138"/>
      <c r="AH683" s="138"/>
      <c r="AJ683" s="138"/>
      <c r="AK683" s="138"/>
    </row>
    <row r="684" spans="3:37" x14ac:dyDescent="0.2">
      <c r="C684" s="140"/>
      <c r="AG684" s="140"/>
      <c r="AH684" s="140"/>
      <c r="AJ684" s="140"/>
      <c r="AK684" s="140"/>
    </row>
    <row r="685" spans="3:37" x14ac:dyDescent="0.2">
      <c r="C685" s="138"/>
      <c r="AG685" s="138"/>
      <c r="AH685" s="138"/>
      <c r="AJ685" s="138"/>
      <c r="AK685" s="138"/>
    </row>
    <row r="686" spans="3:37" x14ac:dyDescent="0.2">
      <c r="C686" s="138"/>
      <c r="AG686" s="138"/>
      <c r="AH686" s="138"/>
      <c r="AJ686" s="138"/>
      <c r="AK686" s="138"/>
    </row>
    <row r="687" spans="3:37" x14ac:dyDescent="0.2">
      <c r="C687" s="138"/>
      <c r="AG687" s="138"/>
      <c r="AH687" s="138"/>
      <c r="AJ687" s="138"/>
      <c r="AK687" s="138"/>
    </row>
    <row r="688" spans="3:37" x14ac:dyDescent="0.2">
      <c r="C688" s="140"/>
      <c r="AG688" s="140"/>
      <c r="AH688" s="140"/>
      <c r="AJ688" s="140"/>
      <c r="AK688" s="140"/>
    </row>
    <row r="689" spans="3:37" x14ac:dyDescent="0.2">
      <c r="C689" s="138"/>
      <c r="AG689" s="138"/>
      <c r="AH689" s="138"/>
      <c r="AJ689" s="138"/>
      <c r="AK689" s="138"/>
    </row>
    <row r="690" spans="3:37" x14ac:dyDescent="0.2">
      <c r="C690" s="138"/>
      <c r="AG690" s="138"/>
      <c r="AH690" s="138"/>
      <c r="AJ690" s="138"/>
      <c r="AK690" s="138"/>
    </row>
    <row r="691" spans="3:37" x14ac:dyDescent="0.2">
      <c r="C691" s="138"/>
      <c r="AG691" s="138"/>
      <c r="AH691" s="138"/>
      <c r="AJ691" s="138"/>
      <c r="AK691" s="138"/>
    </row>
    <row r="692" spans="3:37" x14ac:dyDescent="0.2">
      <c r="C692" s="140"/>
      <c r="AG692" s="140"/>
      <c r="AH692" s="140"/>
      <c r="AJ692" s="140"/>
      <c r="AK692" s="140"/>
    </row>
    <row r="693" spans="3:37" x14ac:dyDescent="0.2">
      <c r="C693" s="138"/>
      <c r="AG693" s="138"/>
      <c r="AH693" s="138"/>
      <c r="AJ693" s="138"/>
      <c r="AK693" s="138"/>
    </row>
    <row r="694" spans="3:37" x14ac:dyDescent="0.2">
      <c r="C694" s="138"/>
      <c r="AG694" s="138"/>
      <c r="AH694" s="138"/>
      <c r="AJ694" s="138"/>
      <c r="AK694" s="138"/>
    </row>
    <row r="695" spans="3:37" x14ac:dyDescent="0.2">
      <c r="C695" s="138"/>
      <c r="AG695" s="138"/>
      <c r="AH695" s="138"/>
      <c r="AJ695" s="138"/>
      <c r="AK695" s="138"/>
    </row>
    <row r="696" spans="3:37" x14ac:dyDescent="0.2">
      <c r="C696" s="140"/>
      <c r="AG696" s="140"/>
      <c r="AH696" s="140"/>
      <c r="AJ696" s="140"/>
      <c r="AK696" s="140"/>
    </row>
    <row r="697" spans="3:37" x14ac:dyDescent="0.2">
      <c r="C697" s="138"/>
      <c r="AG697" s="138"/>
      <c r="AH697" s="138"/>
      <c r="AJ697" s="138"/>
      <c r="AK697" s="138"/>
    </row>
    <row r="698" spans="3:37" x14ac:dyDescent="0.2">
      <c r="C698" s="138"/>
      <c r="AG698" s="138"/>
      <c r="AH698" s="138"/>
      <c r="AJ698" s="138"/>
      <c r="AK698" s="138"/>
    </row>
    <row r="699" spans="3:37" x14ac:dyDescent="0.2">
      <c r="C699" s="138"/>
      <c r="AG699" s="138"/>
      <c r="AH699" s="138"/>
      <c r="AJ699" s="138"/>
      <c r="AK699" s="138"/>
    </row>
    <row r="700" spans="3:37" x14ac:dyDescent="0.2">
      <c r="C700" s="140"/>
      <c r="AG700" s="140"/>
      <c r="AH700" s="140"/>
      <c r="AJ700" s="140"/>
      <c r="AK700" s="140"/>
    </row>
    <row r="701" spans="3:37" x14ac:dyDescent="0.2">
      <c r="C701" s="138"/>
      <c r="AG701" s="138"/>
      <c r="AH701" s="138"/>
      <c r="AJ701" s="138"/>
      <c r="AK701" s="138"/>
    </row>
    <row r="702" spans="3:37" x14ac:dyDescent="0.2">
      <c r="C702" s="138"/>
      <c r="AG702" s="138"/>
      <c r="AH702" s="138"/>
      <c r="AJ702" s="138"/>
      <c r="AK702" s="138"/>
    </row>
    <row r="703" spans="3:37" x14ac:dyDescent="0.2">
      <c r="C703" s="138"/>
      <c r="AG703" s="138"/>
      <c r="AH703" s="138"/>
      <c r="AJ703" s="138"/>
      <c r="AK703" s="138"/>
    </row>
    <row r="704" spans="3:37" x14ac:dyDescent="0.2">
      <c r="C704" s="140"/>
      <c r="AG704" s="140"/>
      <c r="AH704" s="140"/>
      <c r="AJ704" s="140"/>
      <c r="AK704" s="140"/>
    </row>
    <row r="705" spans="3:37" x14ac:dyDescent="0.2">
      <c r="C705" s="138"/>
      <c r="AG705" s="138"/>
      <c r="AH705" s="138"/>
      <c r="AJ705" s="138"/>
      <c r="AK705" s="138"/>
    </row>
    <row r="706" spans="3:37" x14ac:dyDescent="0.2">
      <c r="C706" s="138"/>
      <c r="AG706" s="138"/>
      <c r="AH706" s="138"/>
      <c r="AJ706" s="138"/>
      <c r="AK706" s="138"/>
    </row>
    <row r="707" spans="3:37" x14ac:dyDescent="0.2">
      <c r="C707" s="138"/>
      <c r="AG707" s="138"/>
      <c r="AH707" s="138"/>
      <c r="AJ707" s="138"/>
      <c r="AK707" s="138"/>
    </row>
    <row r="708" spans="3:37" x14ac:dyDescent="0.2">
      <c r="C708" s="140"/>
      <c r="AG708" s="140"/>
      <c r="AH708" s="140"/>
      <c r="AJ708" s="140"/>
      <c r="AK708" s="140"/>
    </row>
    <row r="709" spans="3:37" x14ac:dyDescent="0.2">
      <c r="C709" s="138"/>
      <c r="AG709" s="138"/>
      <c r="AH709" s="138"/>
      <c r="AJ709" s="138"/>
      <c r="AK709" s="138"/>
    </row>
    <row r="710" spans="3:37" x14ac:dyDescent="0.2">
      <c r="C710" s="138"/>
      <c r="AG710" s="138"/>
      <c r="AH710" s="138"/>
      <c r="AJ710" s="138"/>
      <c r="AK710" s="138"/>
    </row>
    <row r="711" spans="3:37" x14ac:dyDescent="0.2">
      <c r="C711" s="138"/>
      <c r="AG711" s="138"/>
      <c r="AH711" s="138"/>
      <c r="AJ711" s="138"/>
      <c r="AK711" s="138"/>
    </row>
    <row r="712" spans="3:37" x14ac:dyDescent="0.2">
      <c r="C712" s="140"/>
      <c r="AG712" s="140"/>
      <c r="AH712" s="140"/>
      <c r="AJ712" s="140"/>
      <c r="AK712" s="140"/>
    </row>
    <row r="713" spans="3:37" x14ac:dyDescent="0.2">
      <c r="C713" s="138"/>
      <c r="AG713" s="138"/>
      <c r="AH713" s="138"/>
      <c r="AJ713" s="138"/>
      <c r="AK713" s="138"/>
    </row>
    <row r="714" spans="3:37" x14ac:dyDescent="0.2">
      <c r="C714" s="138"/>
      <c r="AG714" s="138"/>
      <c r="AH714" s="138"/>
      <c r="AJ714" s="138"/>
      <c r="AK714" s="138"/>
    </row>
    <row r="715" spans="3:37" x14ac:dyDescent="0.2">
      <c r="C715" s="138"/>
      <c r="AG715" s="138"/>
      <c r="AH715" s="138"/>
      <c r="AJ715" s="138"/>
      <c r="AK715" s="138"/>
    </row>
    <row r="716" spans="3:37" x14ac:dyDescent="0.2">
      <c r="C716" s="140"/>
      <c r="AG716" s="140"/>
      <c r="AH716" s="140"/>
      <c r="AJ716" s="140"/>
      <c r="AK716" s="140"/>
    </row>
    <row r="717" spans="3:37" x14ac:dyDescent="0.2">
      <c r="C717" s="138"/>
      <c r="AG717" s="138"/>
      <c r="AH717" s="138"/>
      <c r="AJ717" s="138"/>
      <c r="AK717" s="138"/>
    </row>
    <row r="718" spans="3:37" x14ac:dyDescent="0.2">
      <c r="C718" s="138"/>
      <c r="AG718" s="138"/>
      <c r="AH718" s="138"/>
      <c r="AJ718" s="138"/>
      <c r="AK718" s="138"/>
    </row>
    <row r="719" spans="3:37" x14ac:dyDescent="0.2">
      <c r="C719" s="138"/>
      <c r="AG719" s="138"/>
      <c r="AH719" s="138"/>
      <c r="AJ719" s="138"/>
      <c r="AK719" s="138"/>
    </row>
    <row r="720" spans="3:37" x14ac:dyDescent="0.2">
      <c r="C720" s="140"/>
      <c r="AG720" s="140"/>
      <c r="AH720" s="140"/>
      <c r="AJ720" s="140"/>
      <c r="AK720" s="140"/>
    </row>
    <row r="721" spans="3:37" x14ac:dyDescent="0.2">
      <c r="C721" s="138"/>
      <c r="AG721" s="138"/>
      <c r="AH721" s="138"/>
      <c r="AJ721" s="138"/>
      <c r="AK721" s="138"/>
    </row>
    <row r="722" spans="3:37" x14ac:dyDescent="0.2">
      <c r="C722" s="138"/>
      <c r="AG722" s="138"/>
      <c r="AH722" s="138"/>
      <c r="AJ722" s="138"/>
      <c r="AK722" s="138"/>
    </row>
    <row r="723" spans="3:37" x14ac:dyDescent="0.2">
      <c r="C723" s="138"/>
      <c r="AG723" s="138"/>
      <c r="AH723" s="138"/>
      <c r="AJ723" s="138"/>
      <c r="AK723" s="138"/>
    </row>
    <row r="724" spans="3:37" x14ac:dyDescent="0.2">
      <c r="C724" s="140"/>
      <c r="AG724" s="140"/>
      <c r="AH724" s="140"/>
      <c r="AJ724" s="140"/>
      <c r="AK724" s="140"/>
    </row>
    <row r="725" spans="3:37" x14ac:dyDescent="0.2">
      <c r="C725" s="138"/>
      <c r="AG725" s="138"/>
      <c r="AH725" s="138"/>
      <c r="AJ725" s="138"/>
      <c r="AK725" s="138"/>
    </row>
    <row r="726" spans="3:37" x14ac:dyDescent="0.2">
      <c r="C726" s="138"/>
      <c r="AG726" s="138"/>
      <c r="AH726" s="138"/>
      <c r="AJ726" s="138"/>
      <c r="AK726" s="138"/>
    </row>
    <row r="727" spans="3:37" x14ac:dyDescent="0.2">
      <c r="C727" s="138"/>
      <c r="AG727" s="138"/>
      <c r="AH727" s="138"/>
      <c r="AJ727" s="138"/>
      <c r="AK727" s="138"/>
    </row>
    <row r="728" spans="3:37" x14ac:dyDescent="0.2">
      <c r="C728" s="140"/>
      <c r="AG728" s="140"/>
      <c r="AH728" s="140"/>
      <c r="AJ728" s="140"/>
      <c r="AK728" s="140"/>
    </row>
    <row r="729" spans="3:37" x14ac:dyDescent="0.2">
      <c r="C729" s="138"/>
      <c r="AG729" s="138"/>
      <c r="AH729" s="138"/>
      <c r="AJ729" s="138"/>
      <c r="AK729" s="138"/>
    </row>
    <row r="730" spans="3:37" x14ac:dyDescent="0.2">
      <c r="C730" s="138"/>
      <c r="AG730" s="138"/>
      <c r="AH730" s="138"/>
      <c r="AJ730" s="138"/>
      <c r="AK730" s="138"/>
    </row>
    <row r="731" spans="3:37" x14ac:dyDescent="0.2">
      <c r="C731" s="138"/>
      <c r="AG731" s="138"/>
      <c r="AH731" s="138"/>
      <c r="AJ731" s="138"/>
      <c r="AK731" s="138"/>
    </row>
    <row r="732" spans="3:37" x14ac:dyDescent="0.2">
      <c r="C732" s="140"/>
      <c r="AG732" s="140"/>
      <c r="AH732" s="140"/>
      <c r="AJ732" s="140"/>
      <c r="AK732" s="140"/>
    </row>
    <row r="733" spans="3:37" x14ac:dyDescent="0.2">
      <c r="C733" s="138"/>
      <c r="AG733" s="138"/>
      <c r="AH733" s="138"/>
      <c r="AJ733" s="138"/>
      <c r="AK733" s="138"/>
    </row>
    <row r="734" spans="3:37" x14ac:dyDescent="0.2">
      <c r="C734" s="138"/>
      <c r="AG734" s="138"/>
      <c r="AH734" s="138"/>
      <c r="AJ734" s="138"/>
      <c r="AK734" s="138"/>
    </row>
    <row r="735" spans="3:37" x14ac:dyDescent="0.2">
      <c r="C735" s="138"/>
      <c r="AG735" s="138"/>
      <c r="AH735" s="138"/>
      <c r="AJ735" s="138"/>
      <c r="AK735" s="138"/>
    </row>
    <row r="736" spans="3:37" x14ac:dyDescent="0.2">
      <c r="C736" s="140"/>
      <c r="AG736" s="140"/>
      <c r="AH736" s="140"/>
      <c r="AJ736" s="140"/>
      <c r="AK736" s="140"/>
    </row>
    <row r="737" spans="3:37" x14ac:dyDescent="0.2">
      <c r="C737" s="138"/>
      <c r="AG737" s="138"/>
      <c r="AH737" s="138"/>
      <c r="AJ737" s="138"/>
      <c r="AK737" s="138"/>
    </row>
  </sheetData>
  <conditionalFormatting sqref="AJ27 AJ2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4:AJ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7 AK2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4:AK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C3" location="'IRI FR VT'!A1" display="IRI VT FR"/>
    <hyperlink ref="D3" location="'IRI FR EFF'!A1" display="IRI FR EFF"/>
    <hyperlink ref="P3" location="'IRI UK'!A1" display="IRI UK"/>
    <hyperlink ref="R3" location="'IRI ALL'!A1" display="IRI ALL"/>
    <hyperlink ref="S3" location="'IRI PB'!A1" display="IRI PB"/>
    <hyperlink ref="E3" location="KANTAR!A1" display="KANTAR"/>
    <hyperlink ref="T3" location="'GfK BE, donnees All'!A1" display="GfK BE"/>
    <hyperlink ref="U3" location="'GfK BE, donnees All'!A1" display="GfK ALL"/>
    <hyperlink ref="F3" location="'PANEL CHR FRANCE'!P1" display="CHR France"/>
    <hyperlink ref="G3" location="'CHR RO + Panel'!A1" display="ROCHR"/>
    <hyperlink ref="H3" location="'RO Cavistes'!P1" display="RO Cavistes"/>
    <hyperlink ref="V3" location="GTI!P1" display="GTI"/>
    <hyperlink ref="W3" location="'DETAIL MONOPOLES'!P1" display="MONOPOLES"/>
    <hyperlink ref="X3" location="'WINE INTELLIGENCE'!P1" display="WINE INTELLIGENCE 2021"/>
    <hyperlink ref="F3" location="'CHR RO + Panel'!A1" display="CHR France"/>
    <hyperlink ref="I3" location="'RO e-commerce'!A1" display="RO e-commerce"/>
    <hyperlink ref="Q3" location="'IRI UK'!A1" display="IRI UK"/>
    <hyperlink ref="Q3" location="'IRI UK'!A1" display="IRI UK VEff"/>
    <hyperlink ref="P3" location="'IRI UK'!A1" display="IRI UK VT"/>
    <hyperlink ref="K3" location="'OUTIL RO'!A1" display="OUTIL RO"/>
    <hyperlink ref="L3" location="'CAVISTES IRI'!A1" display="CavIstes IRI"/>
    <hyperlink ref="M3" location="'BDD IP'!A1" display="BDD IP"/>
    <hyperlink ref="Y3" location="'Etude USA'!A1" display="Etude USA"/>
    <hyperlink ref="J3" location="'Etude quinquennale '!A1" display="Etude quinquennale"/>
  </hyperlinks>
  <printOptions horizontalCentered="1" verticalCentered="1"/>
  <pageMargins left="0.25" right="0.25" top="0.75" bottom="0.75" header="0.3" footer="0.3"/>
  <pageSetup paperSize="8" scale="53" firstPageNumber="0" fitToHeight="0" orientation="landscape" r:id="rId1"/>
  <headerFooter>
    <oddHeader>&amp;C&amp;F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K12"/>
  <sheetViews>
    <sheetView workbookViewId="0"/>
  </sheetViews>
  <sheetFormatPr baseColWidth="10" defaultColWidth="9.140625" defaultRowHeight="15" x14ac:dyDescent="0.25"/>
  <sheetData>
    <row r="1" spans="1:37" s="1" customFormat="1" ht="15.75" customHeight="1" x14ac:dyDescent="0.25">
      <c r="A1" s="21"/>
      <c r="B1" s="278" t="s">
        <v>45</v>
      </c>
      <c r="C1" s="278"/>
      <c r="D1" s="279" t="s">
        <v>46</v>
      </c>
      <c r="E1" s="279"/>
      <c r="F1" s="280" t="s">
        <v>47</v>
      </c>
      <c r="G1" s="280"/>
      <c r="H1" s="279" t="s">
        <v>48</v>
      </c>
      <c r="I1" s="279"/>
      <c r="J1" s="280" t="s">
        <v>49</v>
      </c>
      <c r="K1" s="280"/>
      <c r="L1" s="277" t="s">
        <v>50</v>
      </c>
      <c r="M1" s="277"/>
      <c r="N1" s="6"/>
      <c r="O1" s="2"/>
      <c r="P1" s="2"/>
      <c r="Q1" s="2"/>
      <c r="R1" s="2"/>
      <c r="S1" s="6"/>
      <c r="T1" s="7"/>
      <c r="U1" s="4"/>
      <c r="V1" s="7"/>
      <c r="W1" s="4"/>
      <c r="X1" s="4"/>
      <c r="Y1" s="3"/>
      <c r="Z1" s="4"/>
      <c r="AA1" s="4"/>
      <c r="AB1" s="3"/>
      <c r="AC1" s="4"/>
      <c r="AD1" s="4"/>
      <c r="AE1" s="3"/>
      <c r="AF1" s="4"/>
      <c r="AG1" s="4"/>
      <c r="AH1" s="7"/>
      <c r="AJ1" s="2"/>
      <c r="AK1" s="5"/>
    </row>
    <row r="2" spans="1:37" ht="15.75" customHeight="1" x14ac:dyDescent="0.25">
      <c r="A2" s="22" t="s">
        <v>51</v>
      </c>
      <c r="B2" s="23"/>
      <c r="C2" s="23"/>
      <c r="D2" s="24">
        <v>185</v>
      </c>
      <c r="E2" s="25"/>
      <c r="F2" s="24">
        <f>10204.03</f>
        <v>10204.030000000001</v>
      </c>
      <c r="G2" s="26"/>
      <c r="H2" s="24">
        <v>1500</v>
      </c>
      <c r="I2" s="25"/>
      <c r="J2" s="27">
        <v>4000</v>
      </c>
      <c r="K2" s="26"/>
      <c r="L2" s="18"/>
      <c r="M2" s="28"/>
      <c r="N2" s="6"/>
      <c r="O2" s="2"/>
      <c r="P2" s="2"/>
      <c r="Q2" s="2"/>
      <c r="R2" s="2"/>
      <c r="S2" s="6"/>
      <c r="T2" s="7"/>
      <c r="U2" s="4"/>
      <c r="V2" s="7"/>
      <c r="W2" s="4"/>
      <c r="X2" s="4"/>
      <c r="Y2" s="3"/>
      <c r="Z2" s="4"/>
      <c r="AA2" s="4"/>
      <c r="AB2" s="3"/>
      <c r="AC2" s="4"/>
      <c r="AD2" s="4"/>
      <c r="AE2" s="3"/>
      <c r="AF2" s="4"/>
      <c r="AG2" s="4"/>
      <c r="AH2" s="7"/>
      <c r="AI2" s="18"/>
      <c r="AJ2" s="2"/>
      <c r="AK2" s="5"/>
    </row>
    <row r="3" spans="1:37" s="8" customFormat="1" x14ac:dyDescent="0.25">
      <c r="A3" s="29" t="s">
        <v>52</v>
      </c>
      <c r="B3" s="30" t="s">
        <v>53</v>
      </c>
      <c r="C3" s="26" t="s">
        <v>54</v>
      </c>
      <c r="D3" s="31" t="s">
        <v>53</v>
      </c>
      <c r="E3" s="32" t="s">
        <v>54</v>
      </c>
      <c r="F3" s="31" t="s">
        <v>53</v>
      </c>
      <c r="G3" s="32" t="s">
        <v>54</v>
      </c>
      <c r="H3" s="31" t="s">
        <v>53</v>
      </c>
      <c r="I3" s="32" t="s">
        <v>54</v>
      </c>
      <c r="J3" s="31" t="s">
        <v>53</v>
      </c>
      <c r="K3" s="32" t="s">
        <v>54</v>
      </c>
      <c r="L3" s="31" t="s">
        <v>53</v>
      </c>
      <c r="M3" s="32" t="s">
        <v>54</v>
      </c>
      <c r="N3" s="9"/>
      <c r="O3" s="9"/>
      <c r="P3" s="12"/>
      <c r="Q3" s="7"/>
      <c r="R3" s="4"/>
      <c r="S3" s="4"/>
      <c r="T3" s="11"/>
      <c r="U3" s="12"/>
      <c r="V3" s="11"/>
      <c r="W3" s="11"/>
      <c r="X3" s="10"/>
      <c r="Y3" s="11"/>
      <c r="Z3" s="11"/>
      <c r="AA3" s="10"/>
      <c r="AB3" s="11"/>
      <c r="AC3" s="11"/>
      <c r="AD3" s="10"/>
      <c r="AE3" s="11"/>
      <c r="AF3" s="11"/>
      <c r="AG3" s="12"/>
      <c r="AI3" s="9"/>
      <c r="AJ3" s="13"/>
    </row>
    <row r="4" spans="1:37" x14ac:dyDescent="0.25">
      <c r="A4" s="33"/>
      <c r="B4" s="34"/>
      <c r="C4" s="35"/>
      <c r="D4" s="36">
        <v>136.01</v>
      </c>
      <c r="E4" s="37">
        <v>162.68</v>
      </c>
      <c r="F4" s="36">
        <v>8498</v>
      </c>
      <c r="G4" s="37">
        <f>F4*1.196</f>
        <v>10163.608</v>
      </c>
      <c r="H4" s="36">
        <v>1137.01</v>
      </c>
      <c r="I4" s="37">
        <f>H4*1.196</f>
        <v>1359.8639599999999</v>
      </c>
      <c r="J4" s="36">
        <v>485.03</v>
      </c>
      <c r="K4" s="37">
        <f>J4*1.196</f>
        <v>580.09587999999997</v>
      </c>
      <c r="L4" s="36">
        <v>3500</v>
      </c>
      <c r="M4" s="37">
        <f>L4*1.196</f>
        <v>4186</v>
      </c>
      <c r="N4" s="9"/>
      <c r="O4" s="9"/>
      <c r="P4" s="12"/>
      <c r="Q4" s="11"/>
      <c r="R4" s="11"/>
      <c r="S4" s="12"/>
      <c r="T4" s="11"/>
      <c r="U4" s="12"/>
      <c r="V4" s="11"/>
      <c r="W4" s="11"/>
      <c r="X4" s="10"/>
      <c r="Y4" s="11"/>
      <c r="Z4" s="11"/>
      <c r="AA4" s="10"/>
      <c r="AB4" s="11"/>
      <c r="AC4" s="11"/>
      <c r="AD4" s="10"/>
      <c r="AE4" s="11"/>
      <c r="AF4" s="11"/>
      <c r="AG4" s="12"/>
      <c r="AH4" s="18"/>
      <c r="AI4" s="9"/>
      <c r="AJ4" s="13"/>
      <c r="AK4" s="18"/>
    </row>
    <row r="5" spans="1:37" s="1" customFormat="1" ht="30" x14ac:dyDescent="0.25">
      <c r="A5" s="1" t="s">
        <v>55</v>
      </c>
      <c r="B5" s="38">
        <f t="shared" ref="B5:B12" si="0">D5+F5+H5+J5+L5</f>
        <v>1965.15</v>
      </c>
      <c r="C5" s="39">
        <f t="shared" ref="C5:C11" si="1">B5*1.2</f>
        <v>2358.1799999999998</v>
      </c>
      <c r="D5" s="133">
        <v>19.43</v>
      </c>
      <c r="E5" s="40">
        <f t="shared" ref="E5:E11" si="2">D5*1.2</f>
        <v>23.315999999999999</v>
      </c>
      <c r="F5" s="133">
        <f t="shared" ref="F5:F11" si="3">$F$4/7</f>
        <v>1214</v>
      </c>
      <c r="G5" s="40">
        <f t="shared" ref="G5:G11" si="4">F5*1.2</f>
        <v>1456.8</v>
      </c>
      <c r="H5" s="133">
        <f t="shared" ref="H5:H11" si="5">$H$4/7</f>
        <v>162.43</v>
      </c>
      <c r="I5" s="40">
        <f t="shared" ref="I5:I11" si="6">H5*1.2</f>
        <v>194.916</v>
      </c>
      <c r="J5" s="133">
        <f t="shared" ref="J5:J11" si="7">$J$4/7</f>
        <v>69.289999999999992</v>
      </c>
      <c r="K5" s="40">
        <f t="shared" ref="K5:K11" si="8">J5*1.2</f>
        <v>83.147999999999982</v>
      </c>
      <c r="L5" s="133">
        <f t="shared" ref="L5:L11" si="9">$L$4/7</f>
        <v>500</v>
      </c>
      <c r="M5" s="40">
        <f t="shared" ref="M5:M11" si="10">L5*1.2</f>
        <v>600</v>
      </c>
      <c r="N5" s="2"/>
      <c r="O5" s="2"/>
      <c r="P5" s="7"/>
      <c r="Q5" s="4"/>
      <c r="R5" s="4"/>
      <c r="S5" s="7"/>
      <c r="T5" s="4"/>
      <c r="U5" s="7"/>
      <c r="V5" s="4"/>
      <c r="W5" s="4"/>
      <c r="X5" s="3"/>
      <c r="Y5" s="4"/>
      <c r="Z5" s="4"/>
      <c r="AA5" s="3"/>
      <c r="AB5" s="4"/>
      <c r="AC5" s="4"/>
      <c r="AD5" s="3"/>
      <c r="AE5" s="4"/>
      <c r="AF5" s="4"/>
      <c r="AG5" s="7"/>
      <c r="AI5" s="2"/>
      <c r="AJ5" s="5"/>
    </row>
    <row r="6" spans="1:37" s="1" customFormat="1" ht="30" x14ac:dyDescent="0.25">
      <c r="A6" s="1" t="s">
        <v>56</v>
      </c>
      <c r="B6" s="38">
        <f t="shared" si="0"/>
        <v>1965.15</v>
      </c>
      <c r="C6" s="39">
        <f t="shared" si="1"/>
        <v>2358.1799999999998</v>
      </c>
      <c r="D6" s="133">
        <v>19.43</v>
      </c>
      <c r="E6" s="40">
        <f t="shared" si="2"/>
        <v>23.315999999999999</v>
      </c>
      <c r="F6" s="133">
        <f t="shared" si="3"/>
        <v>1214</v>
      </c>
      <c r="G6" s="40">
        <f t="shared" si="4"/>
        <v>1456.8</v>
      </c>
      <c r="H6" s="133">
        <f t="shared" si="5"/>
        <v>162.43</v>
      </c>
      <c r="I6" s="40">
        <f t="shared" si="6"/>
        <v>194.916</v>
      </c>
      <c r="J6" s="133">
        <f t="shared" si="7"/>
        <v>69.289999999999992</v>
      </c>
      <c r="K6" s="40">
        <f t="shared" si="8"/>
        <v>83.147999999999982</v>
      </c>
      <c r="L6" s="133">
        <f t="shared" si="9"/>
        <v>500</v>
      </c>
      <c r="M6" s="40">
        <f t="shared" si="10"/>
        <v>600</v>
      </c>
      <c r="N6" s="2"/>
      <c r="O6" s="2"/>
      <c r="P6" s="7"/>
      <c r="Q6" s="4"/>
      <c r="R6" s="4"/>
      <c r="S6" s="7"/>
      <c r="T6" s="4"/>
      <c r="U6" s="7"/>
      <c r="V6" s="4"/>
      <c r="W6" s="4"/>
      <c r="X6" s="3"/>
      <c r="Y6" s="4"/>
      <c r="Z6" s="4"/>
      <c r="AA6" s="3"/>
      <c r="AB6" s="4"/>
      <c r="AC6" s="4"/>
      <c r="AD6" s="3"/>
      <c r="AE6" s="4"/>
      <c r="AF6" s="4"/>
      <c r="AG6" s="7"/>
      <c r="AI6" s="2"/>
      <c r="AJ6" s="5"/>
    </row>
    <row r="7" spans="1:37" s="1" customFormat="1" ht="30" x14ac:dyDescent="0.25">
      <c r="A7" s="1" t="s">
        <v>57</v>
      </c>
      <c r="B7" s="38">
        <f t="shared" si="0"/>
        <v>1965.15</v>
      </c>
      <c r="C7" s="39">
        <f t="shared" si="1"/>
        <v>2358.1799999999998</v>
      </c>
      <c r="D7" s="133">
        <v>19.43</v>
      </c>
      <c r="E7" s="40">
        <f t="shared" si="2"/>
        <v>23.315999999999999</v>
      </c>
      <c r="F7" s="133">
        <f t="shared" si="3"/>
        <v>1214</v>
      </c>
      <c r="G7" s="40">
        <f t="shared" si="4"/>
        <v>1456.8</v>
      </c>
      <c r="H7" s="133">
        <f t="shared" si="5"/>
        <v>162.43</v>
      </c>
      <c r="I7" s="40">
        <f t="shared" si="6"/>
        <v>194.916</v>
      </c>
      <c r="J7" s="133">
        <f t="shared" si="7"/>
        <v>69.289999999999992</v>
      </c>
      <c r="K7" s="40">
        <f t="shared" si="8"/>
        <v>83.147999999999982</v>
      </c>
      <c r="L7" s="133">
        <f t="shared" si="9"/>
        <v>500</v>
      </c>
      <c r="M7" s="40">
        <f t="shared" si="10"/>
        <v>600</v>
      </c>
      <c r="N7" s="2"/>
      <c r="O7" s="2"/>
      <c r="P7" s="7"/>
      <c r="Q7" s="4"/>
      <c r="R7" s="4"/>
      <c r="S7" s="7"/>
      <c r="T7" s="4"/>
      <c r="U7" s="7"/>
      <c r="V7" s="4"/>
      <c r="W7" s="4"/>
      <c r="X7" s="3"/>
      <c r="Y7" s="4"/>
      <c r="Z7" s="4"/>
      <c r="AA7" s="3"/>
      <c r="AB7" s="4"/>
      <c r="AC7" s="4"/>
      <c r="AD7" s="3"/>
      <c r="AE7" s="4"/>
      <c r="AF7" s="4"/>
      <c r="AG7" s="7"/>
      <c r="AI7" s="2"/>
      <c r="AJ7" s="5"/>
    </row>
    <row r="8" spans="1:37" s="1" customFormat="1" x14ac:dyDescent="0.25">
      <c r="A8" s="1" t="s">
        <v>58</v>
      </c>
      <c r="B8" s="38">
        <f t="shared" si="0"/>
        <v>1965.15</v>
      </c>
      <c r="C8" s="39">
        <f t="shared" si="1"/>
        <v>2358.1799999999998</v>
      </c>
      <c r="D8" s="133">
        <v>19.43</v>
      </c>
      <c r="E8" s="40">
        <f t="shared" si="2"/>
        <v>23.315999999999999</v>
      </c>
      <c r="F8" s="133">
        <f t="shared" si="3"/>
        <v>1214</v>
      </c>
      <c r="G8" s="40">
        <f t="shared" si="4"/>
        <v>1456.8</v>
      </c>
      <c r="H8" s="133">
        <f t="shared" si="5"/>
        <v>162.43</v>
      </c>
      <c r="I8" s="40">
        <f t="shared" si="6"/>
        <v>194.916</v>
      </c>
      <c r="J8" s="133">
        <f t="shared" si="7"/>
        <v>69.289999999999992</v>
      </c>
      <c r="K8" s="40">
        <f t="shared" si="8"/>
        <v>83.147999999999982</v>
      </c>
      <c r="L8" s="133">
        <f t="shared" si="9"/>
        <v>500</v>
      </c>
      <c r="M8" s="40">
        <f t="shared" si="10"/>
        <v>600</v>
      </c>
      <c r="N8" s="2"/>
      <c r="O8" s="2"/>
      <c r="P8" s="7"/>
      <c r="Q8" s="4"/>
      <c r="R8" s="4"/>
      <c r="S8" s="7"/>
      <c r="T8" s="4"/>
      <c r="U8" s="7"/>
      <c r="V8" s="4"/>
      <c r="W8" s="4"/>
      <c r="X8" s="3"/>
      <c r="Y8" s="4"/>
      <c r="Z8" s="4"/>
      <c r="AA8" s="3"/>
      <c r="AB8" s="4"/>
      <c r="AC8" s="4"/>
      <c r="AD8" s="3"/>
      <c r="AE8" s="4"/>
      <c r="AF8" s="4"/>
      <c r="AG8" s="7"/>
      <c r="AI8" s="2"/>
      <c r="AJ8" s="5"/>
    </row>
    <row r="9" spans="1:37" s="1" customFormat="1" ht="30" x14ac:dyDescent="0.25">
      <c r="A9" s="1" t="s">
        <v>59</v>
      </c>
      <c r="B9" s="38">
        <f t="shared" si="0"/>
        <v>1965.15</v>
      </c>
      <c r="C9" s="39">
        <f t="shared" si="1"/>
        <v>2358.1799999999998</v>
      </c>
      <c r="D9" s="133">
        <v>19.43</v>
      </c>
      <c r="E9" s="40">
        <f t="shared" si="2"/>
        <v>23.315999999999999</v>
      </c>
      <c r="F9" s="133">
        <f t="shared" si="3"/>
        <v>1214</v>
      </c>
      <c r="G9" s="40">
        <f t="shared" si="4"/>
        <v>1456.8</v>
      </c>
      <c r="H9" s="133">
        <f t="shared" si="5"/>
        <v>162.43</v>
      </c>
      <c r="I9" s="40">
        <f t="shared" si="6"/>
        <v>194.916</v>
      </c>
      <c r="J9" s="133">
        <f t="shared" si="7"/>
        <v>69.289999999999992</v>
      </c>
      <c r="K9" s="40">
        <f t="shared" si="8"/>
        <v>83.147999999999982</v>
      </c>
      <c r="L9" s="133">
        <f t="shared" si="9"/>
        <v>500</v>
      </c>
      <c r="M9" s="40">
        <f t="shared" si="10"/>
        <v>600</v>
      </c>
      <c r="N9" s="2"/>
      <c r="O9" s="2"/>
      <c r="P9" s="7"/>
      <c r="Q9" s="4"/>
      <c r="R9" s="4"/>
      <c r="S9" s="7"/>
      <c r="T9" s="4"/>
      <c r="U9" s="7"/>
      <c r="V9" s="4"/>
      <c r="W9" s="4"/>
      <c r="X9" s="3"/>
      <c r="Y9" s="4"/>
      <c r="Z9" s="4"/>
      <c r="AA9" s="3"/>
      <c r="AB9" s="4"/>
      <c r="AC9" s="4"/>
      <c r="AD9" s="3"/>
      <c r="AE9" s="4"/>
      <c r="AF9" s="4"/>
      <c r="AG9" s="7"/>
      <c r="AI9" s="2"/>
      <c r="AJ9" s="5"/>
    </row>
    <row r="10" spans="1:37" s="1" customFormat="1" x14ac:dyDescent="0.25">
      <c r="A10" s="1" t="s">
        <v>60</v>
      </c>
      <c r="B10" s="38">
        <f t="shared" si="0"/>
        <v>1965.15</v>
      </c>
      <c r="C10" s="39">
        <f t="shared" si="1"/>
        <v>2358.1799999999998</v>
      </c>
      <c r="D10" s="133">
        <v>19.43</v>
      </c>
      <c r="E10" s="40">
        <f t="shared" si="2"/>
        <v>23.315999999999999</v>
      </c>
      <c r="F10" s="133">
        <f t="shared" si="3"/>
        <v>1214</v>
      </c>
      <c r="G10" s="40">
        <f t="shared" si="4"/>
        <v>1456.8</v>
      </c>
      <c r="H10" s="133">
        <f t="shared" si="5"/>
        <v>162.43</v>
      </c>
      <c r="I10" s="40">
        <f t="shared" si="6"/>
        <v>194.916</v>
      </c>
      <c r="J10" s="133">
        <f t="shared" si="7"/>
        <v>69.289999999999992</v>
      </c>
      <c r="K10" s="40">
        <f t="shared" si="8"/>
        <v>83.147999999999982</v>
      </c>
      <c r="L10" s="133">
        <f t="shared" si="9"/>
        <v>500</v>
      </c>
      <c r="M10" s="40">
        <f t="shared" si="10"/>
        <v>600</v>
      </c>
      <c r="N10" s="2"/>
      <c r="O10" s="2"/>
      <c r="P10" s="7"/>
      <c r="Q10" s="4"/>
      <c r="R10" s="4"/>
      <c r="S10" s="7"/>
      <c r="T10" s="4"/>
      <c r="U10" s="7"/>
      <c r="V10" s="4"/>
      <c r="W10" s="4"/>
      <c r="X10" s="3"/>
      <c r="Y10" s="4"/>
      <c r="Z10" s="4"/>
      <c r="AA10" s="3"/>
      <c r="AB10" s="4"/>
      <c r="AC10" s="4"/>
      <c r="AD10" s="3"/>
      <c r="AE10" s="4"/>
      <c r="AF10" s="4"/>
      <c r="AG10" s="7"/>
      <c r="AI10" s="2"/>
      <c r="AJ10" s="5"/>
    </row>
    <row r="11" spans="1:37" s="1" customFormat="1" x14ac:dyDescent="0.25">
      <c r="A11" s="1" t="s">
        <v>61</v>
      </c>
      <c r="B11" s="38">
        <f t="shared" si="0"/>
        <v>1965.15</v>
      </c>
      <c r="C11" s="39">
        <f t="shared" si="1"/>
        <v>2358.1799999999998</v>
      </c>
      <c r="D11" s="133">
        <v>19.43</v>
      </c>
      <c r="E11" s="40">
        <f t="shared" si="2"/>
        <v>23.315999999999999</v>
      </c>
      <c r="F11" s="133">
        <f t="shared" si="3"/>
        <v>1214</v>
      </c>
      <c r="G11" s="40">
        <f t="shared" si="4"/>
        <v>1456.8</v>
      </c>
      <c r="H11" s="133">
        <f t="shared" si="5"/>
        <v>162.43</v>
      </c>
      <c r="I11" s="40">
        <f t="shared" si="6"/>
        <v>194.916</v>
      </c>
      <c r="J11" s="133">
        <f t="shared" si="7"/>
        <v>69.289999999999992</v>
      </c>
      <c r="K11" s="40">
        <f t="shared" si="8"/>
        <v>83.147999999999982</v>
      </c>
      <c r="L11" s="133">
        <f t="shared" si="9"/>
        <v>500</v>
      </c>
      <c r="M11" s="40">
        <f t="shared" si="10"/>
        <v>600</v>
      </c>
      <c r="N11" s="2"/>
      <c r="O11" s="2"/>
      <c r="P11" s="7"/>
      <c r="Q11" s="4"/>
      <c r="R11" s="4"/>
      <c r="S11" s="7"/>
      <c r="T11" s="4"/>
      <c r="U11" s="7"/>
      <c r="V11" s="4"/>
      <c r="W11" s="4"/>
      <c r="X11" s="3"/>
      <c r="Y11" s="4"/>
      <c r="Z11" s="4"/>
      <c r="AA11" s="3"/>
      <c r="AB11" s="4"/>
      <c r="AC11" s="4"/>
      <c r="AD11" s="3"/>
      <c r="AE11" s="4"/>
      <c r="AF11" s="4"/>
      <c r="AG11" s="7"/>
      <c r="AI11" s="2"/>
      <c r="AJ11" s="5"/>
    </row>
    <row r="12" spans="1:37" s="8" customFormat="1" ht="30" x14ac:dyDescent="0.25">
      <c r="A12" s="8" t="s">
        <v>62</v>
      </c>
      <c r="B12" s="34">
        <f t="shared" si="0"/>
        <v>13756.050000000001</v>
      </c>
      <c r="C12" s="37">
        <f>E12+G12+I12+K12+M12</f>
        <v>16507.259999999998</v>
      </c>
      <c r="D12" s="36">
        <f t="shared" ref="D12:M12" si="11">SUM(D5:D11)</f>
        <v>136.01000000000002</v>
      </c>
      <c r="E12" s="37">
        <f t="shared" si="11"/>
        <v>163.21199999999999</v>
      </c>
      <c r="F12" s="36">
        <f t="shared" si="11"/>
        <v>8498</v>
      </c>
      <c r="G12" s="37">
        <f t="shared" si="11"/>
        <v>10197.599999999999</v>
      </c>
      <c r="H12" s="36">
        <f t="shared" si="11"/>
        <v>1137.0100000000002</v>
      </c>
      <c r="I12" s="37">
        <f t="shared" si="11"/>
        <v>1364.4119999999998</v>
      </c>
      <c r="J12" s="36">
        <f t="shared" si="11"/>
        <v>485.02999999999986</v>
      </c>
      <c r="K12" s="37">
        <f t="shared" si="11"/>
        <v>582.03599999999983</v>
      </c>
      <c r="L12" s="36">
        <f t="shared" si="11"/>
        <v>3500</v>
      </c>
      <c r="M12" s="37">
        <f t="shared" si="11"/>
        <v>4200</v>
      </c>
      <c r="N12" s="9"/>
      <c r="O12" s="9"/>
      <c r="P12" s="12"/>
      <c r="Q12" s="4"/>
      <c r="R12" s="4"/>
      <c r="S12" s="7"/>
      <c r="T12" s="11"/>
      <c r="U12" s="12"/>
      <c r="V12" s="11"/>
      <c r="W12" s="11"/>
      <c r="X12" s="10"/>
      <c r="Y12" s="11"/>
      <c r="Z12" s="11"/>
      <c r="AA12" s="10"/>
      <c r="AB12" s="11"/>
      <c r="AC12" s="11"/>
      <c r="AD12" s="10"/>
      <c r="AE12" s="11"/>
      <c r="AF12" s="11"/>
      <c r="AG12" s="12"/>
      <c r="AI12" s="9"/>
      <c r="AJ12" s="13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74"/>
  <sheetViews>
    <sheetView workbookViewId="0"/>
  </sheetViews>
  <sheetFormatPr baseColWidth="10" defaultColWidth="9.140625" defaultRowHeight="15" x14ac:dyDescent="0.25"/>
  <cols>
    <col min="1" max="1024" width="9.140625" style="1"/>
  </cols>
  <sheetData>
    <row r="1" spans="1:1024" ht="120" x14ac:dyDescent="0.25">
      <c r="A1" s="8" t="s">
        <v>63</v>
      </c>
      <c r="B1" s="18"/>
      <c r="C1" s="18"/>
      <c r="D1" s="8" t="s">
        <v>64</v>
      </c>
      <c r="E1" s="18"/>
      <c r="F1" s="18"/>
      <c r="G1" s="1" t="s">
        <v>65</v>
      </c>
      <c r="H1" s="18"/>
      <c r="I1" s="18"/>
      <c r="J1" s="1" t="s">
        <v>66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</row>
    <row r="2" spans="1:1024" ht="45" x14ac:dyDescent="0.25">
      <c r="A2" s="1" t="s">
        <v>67</v>
      </c>
      <c r="B2" s="41">
        <v>2014</v>
      </c>
      <c r="C2" s="18"/>
      <c r="D2" s="1" t="s">
        <v>67</v>
      </c>
      <c r="E2" s="41">
        <v>2014</v>
      </c>
      <c r="F2" s="18"/>
      <c r="G2" s="1" t="s">
        <v>67</v>
      </c>
      <c r="H2" s="16">
        <v>2014</v>
      </c>
      <c r="I2" s="18"/>
      <c r="J2" s="1" t="s">
        <v>67</v>
      </c>
      <c r="K2" s="41">
        <v>2014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</row>
    <row r="3" spans="1:1024" ht="30" x14ac:dyDescent="0.25">
      <c r="A3" s="16" t="s">
        <v>68</v>
      </c>
      <c r="B3" s="42" t="s">
        <v>2</v>
      </c>
      <c r="C3" s="18"/>
      <c r="D3" s="16" t="s">
        <v>68</v>
      </c>
      <c r="E3" s="42" t="s">
        <v>2</v>
      </c>
      <c r="F3" s="18"/>
      <c r="G3" s="16" t="s">
        <v>68</v>
      </c>
      <c r="H3" s="42" t="s">
        <v>2</v>
      </c>
      <c r="I3" s="18"/>
      <c r="J3" s="16" t="s">
        <v>68</v>
      </c>
      <c r="K3" s="42" t="s">
        <v>2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</row>
    <row r="4" spans="1:1024" ht="45" x14ac:dyDescent="0.25">
      <c r="A4" s="43" t="s">
        <v>69</v>
      </c>
      <c r="B4" s="44" t="s">
        <v>70</v>
      </c>
      <c r="C4" s="18"/>
      <c r="D4" s="43" t="s">
        <v>69</v>
      </c>
      <c r="E4" s="44" t="s">
        <v>70</v>
      </c>
      <c r="F4" s="18"/>
      <c r="G4" s="43" t="s">
        <v>69</v>
      </c>
      <c r="H4" s="44" t="s">
        <v>70</v>
      </c>
      <c r="I4" s="18"/>
      <c r="J4" s="43" t="s">
        <v>69</v>
      </c>
      <c r="K4" s="44" t="s">
        <v>70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</row>
    <row r="5" spans="1:1024" ht="90" x14ac:dyDescent="0.25">
      <c r="A5" s="16" t="s">
        <v>71</v>
      </c>
      <c r="B5" s="45">
        <v>377540</v>
      </c>
      <c r="C5" s="18"/>
      <c r="D5" s="46" t="s">
        <v>72</v>
      </c>
      <c r="E5" s="47">
        <v>24845</v>
      </c>
      <c r="F5" s="18"/>
      <c r="G5" s="16" t="s">
        <v>73</v>
      </c>
      <c r="H5" s="45">
        <v>76950</v>
      </c>
      <c r="I5" s="18"/>
      <c r="J5" s="46" t="s">
        <v>73</v>
      </c>
      <c r="K5" s="47">
        <v>68549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</row>
    <row r="6" spans="1:1024" ht="45" x14ac:dyDescent="0.25">
      <c r="A6" s="16" t="s">
        <v>74</v>
      </c>
      <c r="B6" s="45">
        <v>11400</v>
      </c>
      <c r="C6" s="18"/>
      <c r="D6" s="48" t="s">
        <v>75</v>
      </c>
      <c r="E6" s="45">
        <v>2755</v>
      </c>
      <c r="F6" s="18"/>
      <c r="G6" s="16" t="s">
        <v>74</v>
      </c>
      <c r="H6" s="45">
        <v>6650</v>
      </c>
      <c r="I6" s="18"/>
      <c r="J6" s="48" t="s">
        <v>74</v>
      </c>
      <c r="K6" s="45">
        <v>6650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spans="1:1024" ht="75" x14ac:dyDescent="0.25">
      <c r="A7" s="16" t="s">
        <v>76</v>
      </c>
      <c r="B7" s="45">
        <v>70982</v>
      </c>
      <c r="C7" s="18"/>
      <c r="D7" s="43" t="s">
        <v>77</v>
      </c>
      <c r="E7" s="49">
        <f>SUM(E4:E6)</f>
        <v>27600</v>
      </c>
      <c r="F7" s="18"/>
      <c r="G7" s="43" t="s">
        <v>77</v>
      </c>
      <c r="H7" s="49">
        <f>SUM(H4:H6)</f>
        <v>83600</v>
      </c>
      <c r="I7" s="18"/>
      <c r="J7" s="43" t="s">
        <v>77</v>
      </c>
      <c r="K7" s="49">
        <f>SUM(K4:K6)</f>
        <v>75199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</row>
    <row r="8" spans="1:1024" ht="60" x14ac:dyDescent="0.25">
      <c r="A8" s="43" t="s">
        <v>77</v>
      </c>
      <c r="B8" s="49">
        <f>SUM(B5:B7)</f>
        <v>459922</v>
      </c>
      <c r="C8" s="18"/>
      <c r="D8" s="17"/>
      <c r="E8" s="50"/>
      <c r="F8" s="18"/>
      <c r="G8" s="17"/>
      <c r="H8" s="50"/>
      <c r="I8" s="18"/>
      <c r="J8" s="17"/>
      <c r="K8" s="50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</row>
    <row r="9" spans="1:1024" ht="45" x14ac:dyDescent="0.25">
      <c r="A9" s="17"/>
      <c r="B9" s="50"/>
      <c r="C9" s="18"/>
      <c r="D9" s="43" t="s">
        <v>78</v>
      </c>
      <c r="E9" s="49" t="s">
        <v>79</v>
      </c>
      <c r="F9" s="18"/>
      <c r="G9" s="43" t="s">
        <v>80</v>
      </c>
      <c r="H9" s="49" t="s">
        <v>81</v>
      </c>
      <c r="I9" s="18"/>
      <c r="J9" s="43" t="s">
        <v>80</v>
      </c>
      <c r="K9" s="49" t="s">
        <v>81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</row>
    <row r="10" spans="1:1024" ht="90" x14ac:dyDescent="0.25">
      <c r="A10" s="43" t="s">
        <v>78</v>
      </c>
      <c r="B10" s="49" t="s">
        <v>79</v>
      </c>
      <c r="C10" s="18"/>
      <c r="D10" s="16" t="s">
        <v>82</v>
      </c>
      <c r="E10" s="51"/>
      <c r="F10" s="18"/>
      <c r="G10" s="16" t="s">
        <v>83</v>
      </c>
      <c r="H10" s="51"/>
      <c r="I10" s="18"/>
      <c r="J10" s="16" t="s">
        <v>84</v>
      </c>
      <c r="K10" s="4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</row>
    <row r="11" spans="1:1024" ht="135" x14ac:dyDescent="0.25">
      <c r="A11" s="16" t="s">
        <v>85</v>
      </c>
      <c r="B11" s="45">
        <v>15000</v>
      </c>
      <c r="C11" s="18"/>
      <c r="D11" s="16" t="s">
        <v>86</v>
      </c>
      <c r="E11" s="51">
        <v>500</v>
      </c>
      <c r="F11" s="18"/>
      <c r="G11" s="16" t="s">
        <v>87</v>
      </c>
      <c r="H11" s="45"/>
      <c r="I11" s="18"/>
      <c r="J11" s="16" t="s">
        <v>88</v>
      </c>
      <c r="K11" s="4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</row>
    <row r="12" spans="1:1024" ht="135" x14ac:dyDescent="0.25">
      <c r="A12" s="16" t="s">
        <v>89</v>
      </c>
      <c r="B12" s="45"/>
      <c r="C12" s="18"/>
      <c r="D12" s="16" t="s">
        <v>90</v>
      </c>
      <c r="E12" s="45"/>
      <c r="F12" s="18"/>
      <c r="G12" s="16" t="s">
        <v>84</v>
      </c>
      <c r="H12" s="45"/>
      <c r="I12" s="18"/>
      <c r="J12" s="16" t="s">
        <v>91</v>
      </c>
      <c r="K12" s="4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</row>
    <row r="13" spans="1:1024" ht="180" x14ac:dyDescent="0.25">
      <c r="A13" s="16" t="s">
        <v>92</v>
      </c>
      <c r="B13" s="45">
        <v>795</v>
      </c>
      <c r="C13" s="18"/>
      <c r="D13" s="16" t="s">
        <v>93</v>
      </c>
      <c r="E13" s="45"/>
      <c r="F13" s="18"/>
      <c r="G13" s="16" t="s">
        <v>94</v>
      </c>
      <c r="H13" s="45"/>
      <c r="I13" s="18"/>
      <c r="J13" s="16" t="s">
        <v>95</v>
      </c>
      <c r="K13" s="4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</row>
    <row r="14" spans="1:1024" ht="165" x14ac:dyDescent="0.25">
      <c r="A14" s="52" t="s">
        <v>96</v>
      </c>
      <c r="B14" s="53"/>
      <c r="C14" s="18"/>
      <c r="D14" s="16" t="s">
        <v>97</v>
      </c>
      <c r="E14" s="45">
        <f>442*12</f>
        <v>5304</v>
      </c>
      <c r="F14" s="18"/>
      <c r="G14" s="16" t="s">
        <v>98</v>
      </c>
      <c r="H14" s="45"/>
      <c r="I14" s="18"/>
      <c r="J14" s="16" t="s">
        <v>99</v>
      </c>
      <c r="K14" s="4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</row>
    <row r="15" spans="1:1024" ht="135" x14ac:dyDescent="0.25">
      <c r="A15" s="16" t="s">
        <v>100</v>
      </c>
      <c r="B15" s="45"/>
      <c r="C15" s="18"/>
      <c r="D15" s="16" t="s">
        <v>101</v>
      </c>
      <c r="E15" s="45"/>
      <c r="F15" s="18"/>
      <c r="G15" s="16" t="s">
        <v>102</v>
      </c>
      <c r="H15" s="45"/>
      <c r="I15" s="18"/>
      <c r="J15" s="16" t="s">
        <v>103</v>
      </c>
      <c r="K15" s="4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</row>
    <row r="16" spans="1:1024" ht="165" x14ac:dyDescent="0.25">
      <c r="A16" s="43" t="s">
        <v>104</v>
      </c>
      <c r="B16" s="49">
        <f>SUM(B11:B15)</f>
        <v>15795</v>
      </c>
      <c r="C16" s="18"/>
      <c r="D16" s="16" t="s">
        <v>105</v>
      </c>
      <c r="E16" s="45">
        <f>SUM(E10:E15)</f>
        <v>5804</v>
      </c>
      <c r="F16" s="18"/>
      <c r="G16" s="16" t="s">
        <v>106</v>
      </c>
      <c r="H16" s="45"/>
      <c r="I16" s="18"/>
      <c r="J16" s="16" t="s">
        <v>107</v>
      </c>
      <c r="K16" s="45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</row>
    <row r="17" spans="1:1024" ht="135" x14ac:dyDescent="0.25">
      <c r="A17" s="43" t="s">
        <v>108</v>
      </c>
      <c r="B17" s="49">
        <f>B8+B16</f>
        <v>475717</v>
      </c>
      <c r="C17" s="18"/>
      <c r="D17" s="43" t="s">
        <v>108</v>
      </c>
      <c r="E17" s="49">
        <f>E16+E7</f>
        <v>33404</v>
      </c>
      <c r="F17" s="18"/>
      <c r="G17" s="16" t="s">
        <v>109</v>
      </c>
      <c r="H17" s="45"/>
      <c r="I17" s="18"/>
      <c r="J17" s="54" t="s">
        <v>110</v>
      </c>
      <c r="K17" s="5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</row>
    <row r="18" spans="1:1024" ht="150" x14ac:dyDescent="0.25">
      <c r="A18" s="56"/>
      <c r="B18" s="133"/>
      <c r="C18" s="133"/>
      <c r="D18" s="56"/>
      <c r="E18" s="133"/>
      <c r="F18" s="18"/>
      <c r="G18" s="16" t="s">
        <v>111</v>
      </c>
      <c r="H18" s="45"/>
      <c r="I18" s="18"/>
      <c r="J18" s="16" t="s">
        <v>105</v>
      </c>
      <c r="K18" s="45">
        <f>SUM(K10:K17)</f>
        <v>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</row>
    <row r="19" spans="1:1024" s="59" customFormat="1" ht="75" x14ac:dyDescent="0.25">
      <c r="A19" s="57" t="s">
        <v>112</v>
      </c>
      <c r="B19" s="58"/>
      <c r="C19" s="58"/>
      <c r="D19" s="57" t="s">
        <v>112</v>
      </c>
      <c r="E19" s="58"/>
      <c r="G19" s="16" t="s">
        <v>113</v>
      </c>
      <c r="H19" s="55"/>
      <c r="J19" s="43" t="s">
        <v>108</v>
      </c>
      <c r="K19" s="49">
        <f>K18+K7</f>
        <v>75199</v>
      </c>
    </row>
    <row r="20" spans="1:1024" ht="90" x14ac:dyDescent="0.25">
      <c r="A20" s="16" t="s">
        <v>114</v>
      </c>
      <c r="B20" s="45">
        <v>3500</v>
      </c>
      <c r="C20" s="133"/>
      <c r="D20" s="16" t="s">
        <v>115</v>
      </c>
      <c r="E20" s="45">
        <v>550</v>
      </c>
      <c r="F20" s="18"/>
      <c r="G20" s="16" t="s">
        <v>104</v>
      </c>
      <c r="H20" s="45">
        <f>SUM(H10:H19)</f>
        <v>0</v>
      </c>
      <c r="I20" s="18"/>
      <c r="J20" s="56"/>
      <c r="K20" s="133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1024" ht="150" x14ac:dyDescent="0.25">
      <c r="A21" s="16" t="s">
        <v>116</v>
      </c>
      <c r="B21" s="60" t="s">
        <v>117</v>
      </c>
      <c r="C21" s="133"/>
      <c r="D21" s="16" t="s">
        <v>118</v>
      </c>
      <c r="E21" s="45">
        <v>2200</v>
      </c>
      <c r="F21" s="18"/>
      <c r="G21" s="43" t="s">
        <v>108</v>
      </c>
      <c r="H21" s="49">
        <f>H20+H7</f>
        <v>83600</v>
      </c>
      <c r="I21" s="18"/>
      <c r="J21" s="61" t="s">
        <v>112</v>
      </c>
      <c r="K21" s="133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1024" ht="90" x14ac:dyDescent="0.25">
      <c r="A22" s="16" t="s">
        <v>119</v>
      </c>
      <c r="B22" s="45">
        <v>850</v>
      </c>
      <c r="C22" s="133"/>
      <c r="D22" s="16" t="s">
        <v>120</v>
      </c>
      <c r="E22" s="45">
        <v>6419</v>
      </c>
      <c r="F22" s="18"/>
      <c r="G22" s="56"/>
      <c r="H22" s="133"/>
      <c r="I22" s="18"/>
      <c r="J22" s="16" t="s">
        <v>118</v>
      </c>
      <c r="K22" s="45">
        <v>2200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1024" ht="75" x14ac:dyDescent="0.25">
      <c r="A23" s="16" t="s">
        <v>121</v>
      </c>
      <c r="B23" s="45">
        <v>850</v>
      </c>
      <c r="C23" s="133"/>
      <c r="D23" s="18"/>
      <c r="E23" s="18"/>
      <c r="F23" s="18"/>
      <c r="G23" s="61" t="s">
        <v>112</v>
      </c>
      <c r="H23" s="1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1024" ht="90" x14ac:dyDescent="0.25">
      <c r="A24" s="16" t="s">
        <v>118</v>
      </c>
      <c r="B24" s="45">
        <v>2200</v>
      </c>
      <c r="C24" s="133"/>
      <c r="D24" s="18"/>
      <c r="E24" s="18"/>
      <c r="F24" s="18"/>
      <c r="G24" s="16" t="s">
        <v>118</v>
      </c>
      <c r="H24" s="45">
        <v>2200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102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102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102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102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102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102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102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102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x14ac:dyDescent="0.25">
      <c r="A46" s="18"/>
      <c r="B46" s="18"/>
      <c r="C46" s="13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x14ac:dyDescent="0.25">
      <c r="A47" s="18"/>
      <c r="B47" s="18"/>
      <c r="C47" s="13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x14ac:dyDescent="0.25">
      <c r="A48" s="18"/>
      <c r="B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x14ac:dyDescent="0.25">
      <c r="A49" s="18"/>
      <c r="B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x14ac:dyDescent="0.25">
      <c r="A50" s="18"/>
      <c r="B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105" x14ac:dyDescent="0.25">
      <c r="A51" s="1" t="s">
        <v>122</v>
      </c>
      <c r="B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ht="45" x14ac:dyDescent="0.25">
      <c r="A52" s="1" t="s">
        <v>67</v>
      </c>
      <c r="B52" s="41">
        <v>2014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30" x14ac:dyDescent="0.25">
      <c r="A53" s="16" t="s">
        <v>68</v>
      </c>
      <c r="B53" s="42" t="s">
        <v>2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45" x14ac:dyDescent="0.25">
      <c r="A54" s="43" t="s">
        <v>69</v>
      </c>
      <c r="B54" s="44" t="s">
        <v>70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ht="45" x14ac:dyDescent="0.25">
      <c r="A55" s="46" t="s">
        <v>73</v>
      </c>
      <c r="B55" s="47">
        <v>106150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 t="s">
        <v>123</v>
      </c>
      <c r="Z55" s="62">
        <v>40995.9</v>
      </c>
      <c r="AA55" s="62">
        <v>49031.096400000002</v>
      </c>
      <c r="AB55" s="62"/>
    </row>
    <row r="56" spans="1:28" ht="45" x14ac:dyDescent="0.25">
      <c r="A56" s="48" t="s">
        <v>74</v>
      </c>
      <c r="B56" s="45">
        <v>6650</v>
      </c>
      <c r="O56" s="3"/>
      <c r="P56" s="4"/>
      <c r="Q56" s="4"/>
      <c r="R56" s="3"/>
      <c r="S56" s="4"/>
      <c r="T56" s="4"/>
      <c r="U56" s="3"/>
      <c r="V56" s="4"/>
      <c r="W56" s="4"/>
      <c r="X56" s="5" t="s">
        <v>124</v>
      </c>
      <c r="Y56" s="3"/>
      <c r="Z56" s="4"/>
      <c r="AA56" s="5" t="s">
        <v>125</v>
      </c>
    </row>
    <row r="57" spans="1:28" ht="60" x14ac:dyDescent="0.25">
      <c r="A57" s="43" t="s">
        <v>77</v>
      </c>
      <c r="B57" s="49">
        <f>SUM(B54:B56)</f>
        <v>112800</v>
      </c>
      <c r="O57" s="3"/>
      <c r="P57" s="4"/>
      <c r="Q57" s="4"/>
      <c r="R57" s="3"/>
      <c r="S57" s="4"/>
      <c r="T57" s="4"/>
      <c r="U57" s="3"/>
      <c r="V57" s="4"/>
      <c r="W57" s="4"/>
      <c r="X57" s="5">
        <v>6.3500000000000001E-2</v>
      </c>
      <c r="Y57" s="4">
        <v>2603.5</v>
      </c>
      <c r="Z57" s="4">
        <v>3113.7860000000001</v>
      </c>
      <c r="AA57" s="5">
        <v>0.110811882825172</v>
      </c>
    </row>
    <row r="58" spans="1:28" x14ac:dyDescent="0.25">
      <c r="A58" s="17"/>
      <c r="B58" s="50"/>
      <c r="O58" s="3"/>
      <c r="P58" s="4"/>
      <c r="Q58" s="4"/>
      <c r="R58" s="3"/>
      <c r="S58" s="4"/>
      <c r="T58" s="4"/>
      <c r="U58" s="3"/>
      <c r="V58" s="4"/>
      <c r="W58" s="4"/>
      <c r="X58" s="5">
        <v>4.9399999999999999E-2</v>
      </c>
      <c r="Y58" s="4">
        <v>2025.4</v>
      </c>
      <c r="Z58" s="4">
        <v>2422.3784000000001</v>
      </c>
      <c r="AA58" s="5">
        <v>1.2856277780295199E-2</v>
      </c>
    </row>
    <row r="59" spans="1:28" x14ac:dyDescent="0.25">
      <c r="A59" s="43" t="s">
        <v>80</v>
      </c>
      <c r="B59" s="49" t="s">
        <v>81</v>
      </c>
      <c r="O59" s="3"/>
      <c r="P59" s="4"/>
      <c r="Q59" s="4"/>
      <c r="R59" s="3"/>
      <c r="S59" s="4"/>
      <c r="T59" s="4"/>
      <c r="U59" s="3"/>
      <c r="V59" s="4"/>
      <c r="W59" s="4"/>
      <c r="X59" s="5">
        <v>2.3199999999999998E-2</v>
      </c>
      <c r="Y59" s="4">
        <v>951.2</v>
      </c>
      <c r="Z59" s="4">
        <v>1137.6351999999999</v>
      </c>
      <c r="AA59" s="5">
        <v>3.5321249452106199E-2</v>
      </c>
    </row>
    <row r="60" spans="1:28" ht="75" x14ac:dyDescent="0.25">
      <c r="A60" s="16" t="s">
        <v>84</v>
      </c>
      <c r="B60" s="45"/>
      <c r="O60" s="3"/>
      <c r="P60" s="4"/>
      <c r="Q60" s="4"/>
      <c r="R60" s="3"/>
      <c r="S60" s="4"/>
      <c r="T60" s="4"/>
      <c r="U60" s="3"/>
      <c r="V60" s="4"/>
      <c r="W60" s="4"/>
      <c r="X60" s="5">
        <v>0.17649999999999999</v>
      </c>
      <c r="Y60" s="4">
        <v>7236.5</v>
      </c>
      <c r="Z60" s="4">
        <v>8654.8539999999994</v>
      </c>
      <c r="AA60" s="5">
        <v>0.22199068848881401</v>
      </c>
    </row>
    <row r="61" spans="1:28" ht="75" x14ac:dyDescent="0.25">
      <c r="A61" s="16" t="s">
        <v>126</v>
      </c>
      <c r="B61" s="45"/>
      <c r="O61" s="3"/>
      <c r="P61" s="4"/>
      <c r="Q61" s="4"/>
      <c r="R61" s="3"/>
      <c r="S61" s="4"/>
      <c r="T61" s="4"/>
      <c r="U61" s="3"/>
      <c r="V61" s="4"/>
      <c r="W61" s="4"/>
      <c r="X61" s="5">
        <v>9.9400000000000002E-2</v>
      </c>
      <c r="Y61" s="4">
        <v>4075.4</v>
      </c>
      <c r="Z61" s="4">
        <v>4874.1783999999998</v>
      </c>
      <c r="AA61" s="5">
        <v>0.110811882825172</v>
      </c>
    </row>
    <row r="62" spans="1:28" ht="135" x14ac:dyDescent="0.25">
      <c r="A62" s="16" t="s">
        <v>91</v>
      </c>
      <c r="B62" s="45"/>
      <c r="O62" s="3"/>
      <c r="P62" s="4"/>
      <c r="Q62" s="4"/>
      <c r="R62" s="3"/>
      <c r="S62" s="4"/>
      <c r="T62" s="4"/>
      <c r="U62" s="3"/>
      <c r="V62" s="4"/>
      <c r="W62" s="4"/>
      <c r="X62" s="5">
        <v>8.0000000000000002E-3</v>
      </c>
      <c r="Y62" s="4">
        <v>328</v>
      </c>
      <c r="Z62" s="4">
        <v>392.28800000000001</v>
      </c>
      <c r="AA62" s="5">
        <v>0</v>
      </c>
    </row>
    <row r="63" spans="1:28" ht="135" x14ac:dyDescent="0.25">
      <c r="A63" s="16" t="s">
        <v>95</v>
      </c>
      <c r="B63" s="45"/>
      <c r="O63" s="3"/>
      <c r="P63" s="4"/>
      <c r="Q63" s="4"/>
      <c r="R63" s="3"/>
      <c r="S63" s="4"/>
      <c r="T63" s="4"/>
      <c r="U63" s="3"/>
      <c r="V63" s="4"/>
      <c r="W63" s="4"/>
      <c r="X63" s="5">
        <v>2.4E-2</v>
      </c>
      <c r="Y63" s="4">
        <v>984</v>
      </c>
      <c r="Z63" s="4">
        <v>1176.864</v>
      </c>
      <c r="AA63" s="5"/>
    </row>
    <row r="64" spans="1:28" ht="165" x14ac:dyDescent="0.25">
      <c r="A64" s="16" t="s">
        <v>99</v>
      </c>
      <c r="B64" s="45"/>
      <c r="O64" s="3"/>
      <c r="P64" s="4"/>
      <c r="Q64" s="4"/>
      <c r="R64" s="3"/>
      <c r="S64" s="4"/>
      <c r="T64" s="4"/>
      <c r="U64" s="3"/>
      <c r="V64" s="4"/>
      <c r="W64" s="4"/>
      <c r="X64" s="5">
        <v>1.41E-2</v>
      </c>
      <c r="Y64" s="4">
        <v>578.1</v>
      </c>
      <c r="Z64" s="4">
        <v>691.4076</v>
      </c>
      <c r="AA64" s="5"/>
    </row>
    <row r="65" spans="1:27" ht="135" x14ac:dyDescent="0.25">
      <c r="A65" s="16" t="s">
        <v>103</v>
      </c>
      <c r="B65" s="45"/>
      <c r="O65" s="3"/>
      <c r="P65" s="4"/>
      <c r="Q65" s="4"/>
      <c r="R65" s="3"/>
      <c r="S65" s="4"/>
      <c r="T65" s="4"/>
      <c r="U65" s="3"/>
      <c r="V65" s="4"/>
      <c r="W65" s="4"/>
      <c r="X65" s="5"/>
      <c r="Y65" s="4"/>
      <c r="Z65" s="4"/>
      <c r="AA65" s="5">
        <v>5.8875302039316103E-2</v>
      </c>
    </row>
    <row r="66" spans="1:27" ht="150" x14ac:dyDescent="0.25">
      <c r="A66" s="16" t="s">
        <v>107</v>
      </c>
      <c r="B66" s="45"/>
      <c r="O66" s="3"/>
      <c r="P66" s="4"/>
      <c r="Q66" s="4"/>
      <c r="R66" s="3"/>
      <c r="S66" s="4"/>
      <c r="T66" s="4"/>
      <c r="U66" s="3"/>
      <c r="V66" s="4"/>
      <c r="W66" s="4"/>
      <c r="X66" s="5">
        <v>5.1999999999999998E-2</v>
      </c>
      <c r="Y66" s="4">
        <v>2132</v>
      </c>
      <c r="Z66" s="4">
        <v>2549.8719999999998</v>
      </c>
      <c r="AA66" s="5">
        <v>8.1537554338618104E-2</v>
      </c>
    </row>
    <row r="67" spans="1:27" ht="60" x14ac:dyDescent="0.25">
      <c r="A67" s="54" t="s">
        <v>113</v>
      </c>
      <c r="B67" s="55"/>
      <c r="O67" s="3"/>
      <c r="P67" s="4"/>
      <c r="Q67" s="4"/>
      <c r="R67" s="3"/>
      <c r="S67" s="4"/>
      <c r="T67" s="4"/>
      <c r="U67" s="3"/>
      <c r="V67" s="4"/>
      <c r="W67" s="4"/>
      <c r="X67" s="5">
        <v>0.1011</v>
      </c>
      <c r="Y67" s="4">
        <v>4145.1000000000004</v>
      </c>
      <c r="Z67" s="4">
        <v>4957.5396000000001</v>
      </c>
      <c r="AA67" s="5">
        <v>0.136011361950751</v>
      </c>
    </row>
    <row r="68" spans="1:27" ht="30" x14ac:dyDescent="0.25">
      <c r="A68" s="16" t="s">
        <v>105</v>
      </c>
      <c r="B68" s="45">
        <f>SUM(B60:B67)</f>
        <v>0</v>
      </c>
      <c r="O68" s="3"/>
      <c r="P68" s="4"/>
      <c r="Q68" s="4"/>
      <c r="R68" s="3"/>
      <c r="S68" s="4"/>
      <c r="T68" s="4"/>
      <c r="U68" s="3"/>
      <c r="V68" s="4"/>
      <c r="W68" s="4"/>
      <c r="X68" s="5">
        <v>6.8999999999999999E-3</v>
      </c>
      <c r="Y68" s="4">
        <v>282.89999999999998</v>
      </c>
      <c r="Z68" s="4">
        <v>338.34840000000003</v>
      </c>
      <c r="AA68" s="5"/>
    </row>
    <row r="69" spans="1:27" ht="30" x14ac:dyDescent="0.25">
      <c r="A69" s="43" t="s">
        <v>108</v>
      </c>
      <c r="B69" s="49">
        <f>B68+B57</f>
        <v>112800</v>
      </c>
      <c r="O69" s="3"/>
      <c r="P69" s="4"/>
      <c r="Q69" s="4"/>
      <c r="R69" s="3"/>
      <c r="S69" s="4"/>
      <c r="T69" s="4"/>
      <c r="U69" s="3"/>
      <c r="V69" s="4"/>
      <c r="W69" s="4"/>
      <c r="X69" s="5">
        <v>5.3999999999999999E-2</v>
      </c>
      <c r="Y69" s="4">
        <v>2214</v>
      </c>
      <c r="Z69" s="4">
        <v>2647.944</v>
      </c>
      <c r="AA69" s="5">
        <v>5.7956272916372002E-2</v>
      </c>
    </row>
    <row r="70" spans="1:27" x14ac:dyDescent="0.25">
      <c r="A70" s="56"/>
      <c r="B70" s="133"/>
      <c r="O70" s="3"/>
      <c r="P70" s="4"/>
      <c r="Q70" s="4"/>
      <c r="R70" s="3"/>
      <c r="S70" s="4"/>
      <c r="T70" s="4"/>
      <c r="U70" s="3"/>
      <c r="V70" s="4"/>
      <c r="W70" s="4"/>
      <c r="X70" s="5">
        <v>0.1176</v>
      </c>
      <c r="Y70" s="4">
        <v>4821.6000000000004</v>
      </c>
      <c r="Z70" s="4">
        <v>5766.6336000000001</v>
      </c>
      <c r="AA70" s="5">
        <v>0.13584782123240699</v>
      </c>
    </row>
    <row r="71" spans="1:27" ht="75" x14ac:dyDescent="0.25">
      <c r="A71" s="61" t="s">
        <v>112</v>
      </c>
      <c r="B71" s="133"/>
      <c r="O71" s="3"/>
      <c r="P71" s="4"/>
      <c r="Q71" s="4"/>
      <c r="R71" s="3"/>
      <c r="S71" s="4"/>
      <c r="T71" s="4"/>
      <c r="U71" s="3"/>
      <c r="V71" s="4"/>
      <c r="W71" s="4"/>
      <c r="X71" s="5">
        <v>6.4699999999999994E-2</v>
      </c>
      <c r="Y71" s="4">
        <v>2652.7</v>
      </c>
      <c r="Z71" s="4">
        <v>3172.6291999999999</v>
      </c>
      <c r="AA71" s="5">
        <v>1.9195345695559099E-2</v>
      </c>
    </row>
    <row r="72" spans="1:27" ht="90" x14ac:dyDescent="0.25">
      <c r="A72" s="16" t="s">
        <v>118</v>
      </c>
      <c r="B72" s="45">
        <v>2200</v>
      </c>
      <c r="O72" s="3"/>
      <c r="P72" s="4"/>
      <c r="Q72" s="4"/>
      <c r="R72" s="3"/>
      <c r="S72" s="4"/>
      <c r="T72" s="4"/>
      <c r="U72" s="3"/>
      <c r="V72" s="4"/>
      <c r="W72" s="4"/>
      <c r="X72" s="5">
        <v>5.1400000000000001E-2</v>
      </c>
      <c r="Y72" s="4">
        <v>2107.4</v>
      </c>
      <c r="Z72" s="4">
        <v>2520.4504000000002</v>
      </c>
      <c r="AA72" s="5">
        <v>1.8798646169703601E-2</v>
      </c>
    </row>
    <row r="73" spans="1:27" x14ac:dyDescent="0.25">
      <c r="O73" s="3"/>
      <c r="P73" s="4"/>
      <c r="Q73" s="4"/>
      <c r="R73" s="3"/>
      <c r="S73" s="4"/>
      <c r="T73" s="4"/>
      <c r="U73" s="3"/>
      <c r="V73" s="4"/>
      <c r="W73" s="4"/>
      <c r="X73" s="5"/>
      <c r="Y73" s="4"/>
      <c r="Z73" s="4"/>
      <c r="AA73" s="5"/>
    </row>
    <row r="74" spans="1:27" x14ac:dyDescent="0.25">
      <c r="O74" s="3"/>
      <c r="P74" s="4"/>
      <c r="Q74" s="4"/>
      <c r="R74" s="3"/>
      <c r="S74" s="4"/>
      <c r="T74" s="4"/>
      <c r="U74" s="3"/>
      <c r="V74" s="4"/>
      <c r="W74" s="4"/>
      <c r="X74" s="5">
        <v>9.4100000000000003E-2</v>
      </c>
      <c r="Y74" s="4">
        <v>3858.1</v>
      </c>
      <c r="Z74" s="4">
        <v>4614.2875999999997</v>
      </c>
      <c r="AA74" s="5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28"/>
  <sheetViews>
    <sheetView workbookViewId="0"/>
  </sheetViews>
  <sheetFormatPr baseColWidth="10" defaultColWidth="9.140625" defaultRowHeight="15" x14ac:dyDescent="0.25"/>
  <cols>
    <col min="7" max="12" width="0" hidden="1"/>
  </cols>
  <sheetData>
    <row r="1" spans="1:12" x14ac:dyDescent="0.25">
      <c r="A1" s="18"/>
      <c r="B1" s="18"/>
      <c r="C1" s="18" t="s">
        <v>127</v>
      </c>
      <c r="D1" s="63" t="s">
        <v>53</v>
      </c>
      <c r="E1" s="63" t="s">
        <v>54</v>
      </c>
      <c r="F1" s="20" t="s">
        <v>128</v>
      </c>
      <c r="G1" s="18"/>
      <c r="H1" s="18"/>
      <c r="I1" s="18" t="s">
        <v>129</v>
      </c>
      <c r="J1" s="63" t="s">
        <v>53</v>
      </c>
      <c r="K1" s="63" t="s">
        <v>54</v>
      </c>
      <c r="L1" s="20" t="s">
        <v>128</v>
      </c>
    </row>
    <row r="2" spans="1:12" x14ac:dyDescent="0.25">
      <c r="A2" s="64" t="s">
        <v>130</v>
      </c>
      <c r="B2" s="65"/>
      <c r="C2" s="66" t="s">
        <v>131</v>
      </c>
      <c r="D2" s="67" t="e">
        <f>IF(C2=#REF!,#REF!,(D28-D26-D24))</f>
        <v>#REF!</v>
      </c>
      <c r="E2" s="68" t="e">
        <f t="shared" ref="E2:E18" si="0">D2*1.2</f>
        <v>#REF!</v>
      </c>
      <c r="F2" s="18"/>
      <c r="G2" s="64" t="s">
        <v>130</v>
      </c>
      <c r="H2" s="65"/>
      <c r="I2" s="66" t="s">
        <v>131</v>
      </c>
      <c r="J2" s="67">
        <f>J27-J25-J23</f>
        <v>80000</v>
      </c>
      <c r="K2" s="68">
        <f t="shared" ref="K2:K18" si="1">J2*1.2</f>
        <v>96000</v>
      </c>
      <c r="L2" s="18"/>
    </row>
    <row r="3" spans="1:12" x14ac:dyDescent="0.25">
      <c r="A3" s="69" t="s">
        <v>132</v>
      </c>
      <c r="B3" s="70" t="s">
        <v>133</v>
      </c>
      <c r="C3" s="71">
        <v>5.0327994600000002E-2</v>
      </c>
      <c r="D3" s="72" t="e">
        <f t="shared" ref="D3:D18" si="2">C3*$D$2</f>
        <v>#REF!</v>
      </c>
      <c r="E3" s="73" t="e">
        <f t="shared" si="0"/>
        <v>#REF!</v>
      </c>
      <c r="F3" s="18"/>
      <c r="G3" s="69" t="s">
        <v>132</v>
      </c>
      <c r="H3" s="70" t="s">
        <v>133</v>
      </c>
      <c r="I3" s="71">
        <v>9.9373944151843405E-2</v>
      </c>
      <c r="J3" s="72">
        <f t="shared" ref="J3:J19" si="3">I3*$J$2</f>
        <v>7949.9155321474727</v>
      </c>
      <c r="K3" s="73">
        <f t="shared" si="1"/>
        <v>9539.8986385769676</v>
      </c>
      <c r="L3" s="74"/>
    </row>
    <row r="4" spans="1:12" ht="30" x14ac:dyDescent="0.25">
      <c r="A4" s="75" t="s">
        <v>134</v>
      </c>
      <c r="B4" s="76" t="s">
        <v>135</v>
      </c>
      <c r="C4" s="74">
        <v>3.9143999999999998E-2</v>
      </c>
      <c r="D4" s="77" t="e">
        <f t="shared" si="2"/>
        <v>#REF!</v>
      </c>
      <c r="E4" s="78" t="e">
        <f t="shared" si="0"/>
        <v>#REF!</v>
      </c>
      <c r="F4" s="18"/>
      <c r="G4" s="75" t="s">
        <v>134</v>
      </c>
      <c r="H4" s="76" t="s">
        <v>135</v>
      </c>
      <c r="I4" s="74">
        <v>8.2568807339449504E-2</v>
      </c>
      <c r="J4" s="77">
        <f t="shared" si="3"/>
        <v>6605.5045871559605</v>
      </c>
      <c r="K4" s="78">
        <f t="shared" si="1"/>
        <v>7926.6055045871526</v>
      </c>
      <c r="L4" s="74"/>
    </row>
    <row r="5" spans="1:12" x14ac:dyDescent="0.25">
      <c r="A5" s="75" t="s">
        <v>136</v>
      </c>
      <c r="B5" s="76" t="s">
        <v>137</v>
      </c>
      <c r="C5" s="74">
        <f>0.0183407</f>
        <v>1.8340700000000001E-2</v>
      </c>
      <c r="D5" s="77" t="e">
        <f t="shared" si="2"/>
        <v>#REF!</v>
      </c>
      <c r="E5" s="78" t="e">
        <f t="shared" si="0"/>
        <v>#REF!</v>
      </c>
      <c r="F5" s="18"/>
      <c r="G5" s="75" t="s">
        <v>136</v>
      </c>
      <c r="H5" s="76" t="s">
        <v>137</v>
      </c>
      <c r="I5" s="74">
        <v>2.9812183245553001E-2</v>
      </c>
      <c r="J5" s="77">
        <f t="shared" si="3"/>
        <v>2384.9746596442401</v>
      </c>
      <c r="K5" s="78">
        <f t="shared" si="1"/>
        <v>2861.9695915730881</v>
      </c>
      <c r="L5" s="74"/>
    </row>
    <row r="6" spans="1:12" ht="30" x14ac:dyDescent="0.25">
      <c r="A6" s="75" t="s">
        <v>138</v>
      </c>
      <c r="B6" s="76" t="s">
        <v>55</v>
      </c>
      <c r="C6" s="74">
        <v>0.15001149221767801</v>
      </c>
      <c r="D6" s="77" t="e">
        <f t="shared" si="2"/>
        <v>#REF!</v>
      </c>
      <c r="E6" s="78" t="e">
        <f t="shared" si="0"/>
        <v>#REF!</v>
      </c>
      <c r="F6" s="18"/>
      <c r="G6" s="75" t="s">
        <v>138</v>
      </c>
      <c r="H6" s="76" t="s">
        <v>55</v>
      </c>
      <c r="I6" s="74">
        <v>0.18881049388850199</v>
      </c>
      <c r="J6" s="77">
        <f t="shared" si="3"/>
        <v>15104.839511080159</v>
      </c>
      <c r="K6" s="78">
        <f t="shared" si="1"/>
        <v>18125.807413296192</v>
      </c>
      <c r="L6" s="74"/>
    </row>
    <row r="7" spans="1:12" ht="30" x14ac:dyDescent="0.25">
      <c r="A7" s="75" t="s">
        <v>139</v>
      </c>
      <c r="B7" s="76" t="s">
        <v>56</v>
      </c>
      <c r="C7" s="74">
        <v>7.8669500000000003E-2</v>
      </c>
      <c r="D7" s="77" t="e">
        <f t="shared" si="2"/>
        <v>#REF!</v>
      </c>
      <c r="E7" s="78" t="e">
        <f t="shared" si="0"/>
        <v>#REF!</v>
      </c>
      <c r="F7" s="18"/>
      <c r="G7" s="75" t="s">
        <v>139</v>
      </c>
      <c r="H7" s="76" t="s">
        <v>56</v>
      </c>
      <c r="I7" s="74">
        <v>9.9373944151843405E-2</v>
      </c>
      <c r="J7" s="77">
        <f t="shared" si="3"/>
        <v>7949.9155321474727</v>
      </c>
      <c r="K7" s="78">
        <f t="shared" si="1"/>
        <v>9539.8986385769676</v>
      </c>
      <c r="L7" s="74"/>
    </row>
    <row r="8" spans="1:12" x14ac:dyDescent="0.25">
      <c r="A8" s="75" t="s">
        <v>140</v>
      </c>
      <c r="B8" s="76" t="s">
        <v>141</v>
      </c>
      <c r="C8" s="74">
        <v>6.3579999999999999E-3</v>
      </c>
      <c r="D8" s="77" t="e">
        <f t="shared" si="2"/>
        <v>#REF!</v>
      </c>
      <c r="E8" s="78" t="e">
        <f t="shared" si="0"/>
        <v>#REF!</v>
      </c>
      <c r="F8" s="18"/>
      <c r="G8" s="75" t="s">
        <v>140</v>
      </c>
      <c r="H8" s="76" t="s">
        <v>141</v>
      </c>
      <c r="I8" s="74">
        <v>9.9373944151843405E-3</v>
      </c>
      <c r="J8" s="77">
        <f t="shared" si="3"/>
        <v>794.99155321474723</v>
      </c>
      <c r="K8" s="78">
        <f t="shared" si="1"/>
        <v>953.98986385769661</v>
      </c>
      <c r="L8" s="74"/>
    </row>
    <row r="9" spans="1:12" x14ac:dyDescent="0.25">
      <c r="A9" s="75" t="s">
        <v>142</v>
      </c>
      <c r="B9" s="76" t="s">
        <v>143</v>
      </c>
      <c r="C9" s="74">
        <v>1.9002739726027399E-2</v>
      </c>
      <c r="D9" s="77" t="e">
        <f t="shared" si="2"/>
        <v>#REF!</v>
      </c>
      <c r="E9" s="78" t="e">
        <f t="shared" si="0"/>
        <v>#REF!</v>
      </c>
      <c r="F9" s="18"/>
      <c r="G9" s="75" t="s">
        <v>142</v>
      </c>
      <c r="H9" s="76" t="s">
        <v>143</v>
      </c>
      <c r="I9" s="74">
        <v>0</v>
      </c>
      <c r="J9" s="77">
        <f t="shared" si="3"/>
        <v>0</v>
      </c>
      <c r="K9" s="78">
        <f t="shared" si="1"/>
        <v>0</v>
      </c>
      <c r="L9" s="74"/>
    </row>
    <row r="10" spans="1:12" x14ac:dyDescent="0.25">
      <c r="A10" s="75" t="s">
        <v>144</v>
      </c>
      <c r="B10" s="76" t="s">
        <v>145</v>
      </c>
      <c r="C10" s="74">
        <v>1.11627906976744E-2</v>
      </c>
      <c r="D10" s="77" t="e">
        <f t="shared" si="2"/>
        <v>#REF!</v>
      </c>
      <c r="E10" s="78" t="e">
        <f t="shared" si="0"/>
        <v>#REF!</v>
      </c>
      <c r="F10" s="18"/>
      <c r="G10" s="75" t="s">
        <v>144</v>
      </c>
      <c r="H10" s="76" t="s">
        <v>145</v>
      </c>
      <c r="I10" s="74">
        <v>0</v>
      </c>
      <c r="J10" s="77">
        <f t="shared" si="3"/>
        <v>0</v>
      </c>
      <c r="K10" s="78">
        <f t="shared" si="1"/>
        <v>0</v>
      </c>
      <c r="L10" s="74"/>
    </row>
    <row r="11" spans="1:12" ht="30" x14ac:dyDescent="0.25">
      <c r="A11" s="75" t="s">
        <v>146</v>
      </c>
      <c r="B11" s="76" t="s">
        <v>57</v>
      </c>
      <c r="C11" s="74">
        <v>0.15</v>
      </c>
      <c r="D11" s="77" t="e">
        <f t="shared" si="2"/>
        <v>#REF!</v>
      </c>
      <c r="E11" s="78" t="e">
        <f t="shared" si="0"/>
        <v>#REF!</v>
      </c>
      <c r="F11" s="18"/>
      <c r="G11" s="75" t="s">
        <v>146</v>
      </c>
      <c r="H11" s="76" t="s">
        <v>57</v>
      </c>
      <c r="I11" s="74">
        <v>9.9373944151843405E-2</v>
      </c>
      <c r="J11" s="77">
        <f t="shared" si="3"/>
        <v>7949.9155321474727</v>
      </c>
      <c r="K11" s="78">
        <f t="shared" si="1"/>
        <v>9539.8986385769676</v>
      </c>
      <c r="L11" s="74"/>
    </row>
    <row r="12" spans="1:12" ht="30" x14ac:dyDescent="0.25">
      <c r="A12" s="75" t="s">
        <v>147</v>
      </c>
      <c r="B12" s="76" t="s">
        <v>148</v>
      </c>
      <c r="C12" s="74">
        <v>4.1017600000000001E-2</v>
      </c>
      <c r="D12" s="77" t="e">
        <f t="shared" si="2"/>
        <v>#REF!</v>
      </c>
      <c r="E12" s="78" t="e">
        <f t="shared" si="0"/>
        <v>#REF!</v>
      </c>
      <c r="F12" s="18"/>
      <c r="G12" s="75" t="s">
        <v>147</v>
      </c>
      <c r="H12" s="76" t="s">
        <v>148</v>
      </c>
      <c r="I12" s="74">
        <v>6.9561760906290404E-2</v>
      </c>
      <c r="J12" s="77">
        <f t="shared" si="3"/>
        <v>5564.9408725032326</v>
      </c>
      <c r="K12" s="78">
        <f t="shared" si="1"/>
        <v>6677.9290470038786</v>
      </c>
      <c r="L12" s="74"/>
    </row>
    <row r="13" spans="1:12" x14ac:dyDescent="0.25">
      <c r="A13" s="75" t="s">
        <v>149</v>
      </c>
      <c r="B13" s="76" t="s">
        <v>58</v>
      </c>
      <c r="C13" s="74">
        <v>7.99729E-2</v>
      </c>
      <c r="D13" s="77" t="e">
        <f t="shared" si="2"/>
        <v>#REF!</v>
      </c>
      <c r="E13" s="78" t="e">
        <f t="shared" si="0"/>
        <v>#REF!</v>
      </c>
      <c r="F13" s="18"/>
      <c r="G13" s="75" t="s">
        <v>149</v>
      </c>
      <c r="H13" s="76" t="s">
        <v>58</v>
      </c>
      <c r="I13" s="74">
        <v>0.12581288342159999</v>
      </c>
      <c r="J13" s="77">
        <f t="shared" si="3"/>
        <v>10065.030673727999</v>
      </c>
      <c r="K13" s="78">
        <f t="shared" si="1"/>
        <v>12078.036808473598</v>
      </c>
      <c r="L13" s="74"/>
    </row>
    <row r="14" spans="1:12" ht="45" x14ac:dyDescent="0.25">
      <c r="A14" s="75" t="s">
        <v>150</v>
      </c>
      <c r="B14" s="76" t="s">
        <v>151</v>
      </c>
      <c r="C14" s="74">
        <v>5.5577999999999999E-3</v>
      </c>
      <c r="D14" s="77" t="e">
        <f t="shared" si="2"/>
        <v>#REF!</v>
      </c>
      <c r="E14" s="78" t="e">
        <f t="shared" si="0"/>
        <v>#REF!</v>
      </c>
      <c r="F14" s="18"/>
      <c r="G14" s="75" t="s">
        <v>150</v>
      </c>
      <c r="H14" s="76" t="s">
        <v>151</v>
      </c>
      <c r="I14" s="74">
        <v>0</v>
      </c>
      <c r="J14" s="77">
        <f t="shared" si="3"/>
        <v>0</v>
      </c>
      <c r="K14" s="78">
        <f t="shared" si="1"/>
        <v>0</v>
      </c>
      <c r="L14" s="74"/>
    </row>
    <row r="15" spans="1:12" ht="30" x14ac:dyDescent="0.25">
      <c r="A15" s="75" t="s">
        <v>152</v>
      </c>
      <c r="B15" s="76" t="s">
        <v>59</v>
      </c>
      <c r="C15" s="74">
        <v>4.2734482758620698E-2</v>
      </c>
      <c r="D15" s="77" t="e">
        <f t="shared" si="2"/>
        <v>#REF!</v>
      </c>
      <c r="E15" s="78" t="e">
        <f t="shared" si="0"/>
        <v>#REF!</v>
      </c>
      <c r="F15" s="18"/>
      <c r="G15" s="75" t="s">
        <v>152</v>
      </c>
      <c r="H15" s="76" t="s">
        <v>59</v>
      </c>
      <c r="I15" s="74">
        <v>4.9686972075921702E-2</v>
      </c>
      <c r="J15" s="77">
        <f t="shared" si="3"/>
        <v>3974.9577660737364</v>
      </c>
      <c r="K15" s="78">
        <f t="shared" si="1"/>
        <v>4769.9493192884838</v>
      </c>
      <c r="L15" s="74"/>
    </row>
    <row r="16" spans="1:12" x14ac:dyDescent="0.25">
      <c r="A16" s="75" t="s">
        <v>153</v>
      </c>
      <c r="B16" s="76" t="s">
        <v>60</v>
      </c>
      <c r="C16" s="74">
        <v>0.1</v>
      </c>
      <c r="D16" s="77" t="e">
        <f t="shared" si="2"/>
        <v>#REF!</v>
      </c>
      <c r="E16" s="78" t="e">
        <f t="shared" si="0"/>
        <v>#REF!</v>
      </c>
      <c r="F16" s="18"/>
      <c r="G16" s="75" t="s">
        <v>153</v>
      </c>
      <c r="H16" s="76" t="s">
        <v>60</v>
      </c>
      <c r="I16" s="74">
        <v>0.12581288342159999</v>
      </c>
      <c r="J16" s="77">
        <f t="shared" si="3"/>
        <v>10065.030673727999</v>
      </c>
      <c r="K16" s="78">
        <f t="shared" si="1"/>
        <v>12078.036808473598</v>
      </c>
      <c r="L16" s="74"/>
    </row>
    <row r="17" spans="1:12" ht="30" x14ac:dyDescent="0.25">
      <c r="A17" s="75" t="s">
        <v>154</v>
      </c>
      <c r="B17" s="76" t="s">
        <v>155</v>
      </c>
      <c r="C17" s="74">
        <v>5.5E-2</v>
      </c>
      <c r="D17" s="77" t="e">
        <f t="shared" si="2"/>
        <v>#REF!</v>
      </c>
      <c r="E17" s="78" t="e">
        <f t="shared" si="0"/>
        <v>#REF!</v>
      </c>
      <c r="F17" s="18"/>
      <c r="G17" s="75" t="s">
        <v>154</v>
      </c>
      <c r="H17" s="76" t="s">
        <v>155</v>
      </c>
      <c r="I17" s="74">
        <v>9.9373944151843405E-3</v>
      </c>
      <c r="J17" s="77">
        <f t="shared" si="3"/>
        <v>794.99155321474723</v>
      </c>
      <c r="K17" s="78">
        <f t="shared" si="1"/>
        <v>953.98986385769661</v>
      </c>
      <c r="L17" s="74"/>
    </row>
    <row r="18" spans="1:12" ht="30" x14ac:dyDescent="0.25">
      <c r="A18" s="75" t="s">
        <v>156</v>
      </c>
      <c r="B18" s="76" t="s">
        <v>157</v>
      </c>
      <c r="C18" s="74">
        <v>5.2699999999999997E-2</v>
      </c>
      <c r="D18" s="77" t="e">
        <f t="shared" si="2"/>
        <v>#REF!</v>
      </c>
      <c r="E18" s="78" t="e">
        <f t="shared" si="0"/>
        <v>#REF!</v>
      </c>
      <c r="F18" s="18"/>
      <c r="G18" s="75" t="s">
        <v>156</v>
      </c>
      <c r="H18" s="76" t="s">
        <v>157</v>
      </c>
      <c r="I18" s="74">
        <v>9.9373944151843405E-3</v>
      </c>
      <c r="J18" s="77">
        <f t="shared" si="3"/>
        <v>794.99155321474723</v>
      </c>
      <c r="K18" s="78">
        <f t="shared" si="1"/>
        <v>953.98986385769661</v>
      </c>
      <c r="L18" s="74"/>
    </row>
    <row r="19" spans="1:12" x14ac:dyDescent="0.25">
      <c r="A19" s="75" t="s">
        <v>158</v>
      </c>
      <c r="B19" s="76" t="s">
        <v>159</v>
      </c>
      <c r="C19" s="79" t="s">
        <v>160</v>
      </c>
      <c r="D19" s="77" t="s">
        <v>161</v>
      </c>
      <c r="E19" s="78" t="s">
        <v>161</v>
      </c>
      <c r="F19" s="18"/>
      <c r="G19" s="75" t="s">
        <v>158</v>
      </c>
      <c r="H19" s="76" t="s">
        <v>159</v>
      </c>
      <c r="I19" s="79">
        <v>0</v>
      </c>
      <c r="J19" s="77">
        <f t="shared" si="3"/>
        <v>0</v>
      </c>
      <c r="K19" s="78" t="s">
        <v>161</v>
      </c>
      <c r="L19" s="74"/>
    </row>
    <row r="20" spans="1:12" x14ac:dyDescent="0.25">
      <c r="A20" s="80" t="s">
        <v>162</v>
      </c>
      <c r="B20" s="81" t="s">
        <v>162</v>
      </c>
      <c r="C20" s="82">
        <v>0.1</v>
      </c>
      <c r="D20" s="83" t="e">
        <f>C20*$D$2</f>
        <v>#REF!</v>
      </c>
      <c r="E20" s="84" t="e">
        <f>D20*1.2</f>
        <v>#REF!</v>
      </c>
      <c r="F20" s="18"/>
      <c r="G20" s="85" t="s">
        <v>163</v>
      </c>
      <c r="H20" s="86"/>
      <c r="I20" s="87">
        <f>SUM(I3:I19)</f>
        <v>1</v>
      </c>
      <c r="J20" s="88">
        <f>SUM(J3:J19)</f>
        <v>79999.999999999985</v>
      </c>
      <c r="K20" s="89">
        <f>SUM(K3:K19)</f>
        <v>96000</v>
      </c>
      <c r="L20" s="74"/>
    </row>
    <row r="21" spans="1:12" x14ac:dyDescent="0.25">
      <c r="A21" s="85" t="s">
        <v>163</v>
      </c>
      <c r="B21" s="86"/>
      <c r="C21" s="87">
        <f>SUM(C3:C19)</f>
        <v>0.90000000000000036</v>
      </c>
      <c r="D21" s="88" t="e">
        <f>SUM(D3:D20)</f>
        <v>#REF!</v>
      </c>
      <c r="E21" s="89" t="e">
        <f>SUM(E3:E20)</f>
        <v>#REF!</v>
      </c>
      <c r="F21" s="18"/>
      <c r="G21" s="69" t="s">
        <v>162</v>
      </c>
      <c r="H21" s="90" t="s">
        <v>162</v>
      </c>
      <c r="I21" s="71">
        <v>0.1</v>
      </c>
      <c r="J21" s="72">
        <f>I21*(J27-J25)</f>
        <v>10000</v>
      </c>
      <c r="K21" s="73">
        <f>J21*1.2</f>
        <v>12000</v>
      </c>
      <c r="L21" s="74"/>
    </row>
    <row r="22" spans="1:12" x14ac:dyDescent="0.25">
      <c r="A22" s="69"/>
      <c r="B22" s="90"/>
      <c r="C22" s="71"/>
      <c r="D22" s="72"/>
      <c r="E22" s="73"/>
      <c r="F22" s="18"/>
      <c r="G22" s="80" t="s">
        <v>22</v>
      </c>
      <c r="H22" s="91" t="s">
        <v>22</v>
      </c>
      <c r="I22" s="82">
        <v>0.1</v>
      </c>
      <c r="J22" s="83">
        <f>I22*(J27-J25)</f>
        <v>10000</v>
      </c>
      <c r="K22" s="84">
        <f>J22*1.2</f>
        <v>12000</v>
      </c>
      <c r="L22" s="74"/>
    </row>
    <row r="23" spans="1:12" x14ac:dyDescent="0.25">
      <c r="A23" s="80" t="s">
        <v>22</v>
      </c>
      <c r="B23" s="91" t="s">
        <v>22</v>
      </c>
      <c r="C23" s="82">
        <v>0.1</v>
      </c>
      <c r="D23" s="83">
        <f>C23*(D28-D26)</f>
        <v>10000</v>
      </c>
      <c r="E23" s="84">
        <f>D23*1.2</f>
        <v>12000</v>
      </c>
      <c r="F23" s="18"/>
      <c r="G23" s="85" t="s">
        <v>164</v>
      </c>
      <c r="H23" s="86"/>
      <c r="I23" s="87">
        <f>SUM(I22:I22)</f>
        <v>0.1</v>
      </c>
      <c r="J23" s="92">
        <f>SUM(J21:J22)</f>
        <v>20000</v>
      </c>
      <c r="K23" s="93">
        <f>SUM(K22:K22)</f>
        <v>12000</v>
      </c>
      <c r="L23" s="18"/>
    </row>
    <row r="24" spans="1:12" x14ac:dyDescent="0.25">
      <c r="A24" s="85" t="s">
        <v>164</v>
      </c>
      <c r="B24" s="86"/>
      <c r="C24" s="87">
        <f>SUM(C23:C23)</f>
        <v>0.1</v>
      </c>
      <c r="D24" s="92">
        <f>SUM(D23:D23)</f>
        <v>10000</v>
      </c>
      <c r="E24" s="93">
        <f>SUM(E23:E23)</f>
        <v>12000</v>
      </c>
      <c r="F24" s="18"/>
      <c r="G24" s="18"/>
      <c r="H24" s="18"/>
      <c r="I24" s="18"/>
      <c r="J24" s="94"/>
      <c r="K24" s="94"/>
      <c r="L24" s="18"/>
    </row>
    <row r="25" spans="1:12" x14ac:dyDescent="0.25">
      <c r="A25" s="18"/>
      <c r="B25" s="18"/>
      <c r="C25" s="18"/>
      <c r="D25" s="94"/>
      <c r="E25" s="94"/>
      <c r="F25" s="18"/>
      <c r="G25" s="85" t="s">
        <v>165</v>
      </c>
      <c r="H25" s="86"/>
      <c r="I25" s="95">
        <f>J25/J27</f>
        <v>0.75</v>
      </c>
      <c r="J25" s="88">
        <v>300000</v>
      </c>
      <c r="K25" s="89">
        <f>J25*1.2</f>
        <v>360000</v>
      </c>
      <c r="L25" s="18"/>
    </row>
    <row r="26" spans="1:12" x14ac:dyDescent="0.25">
      <c r="A26" s="85" t="s">
        <v>165</v>
      </c>
      <c r="B26" s="86"/>
      <c r="C26" s="95">
        <f>D26/D28</f>
        <v>0.75</v>
      </c>
      <c r="D26" s="88">
        <f>300000</f>
        <v>300000</v>
      </c>
      <c r="E26" s="89">
        <f>D26*1.2</f>
        <v>360000</v>
      </c>
      <c r="F26" s="18"/>
      <c r="G26" s="18"/>
      <c r="H26" s="18"/>
      <c r="I26" s="18"/>
      <c r="J26" s="94"/>
      <c r="K26" s="94"/>
      <c r="L26" s="18"/>
    </row>
    <row r="27" spans="1:12" x14ac:dyDescent="0.25">
      <c r="A27" s="18"/>
      <c r="B27" s="18"/>
      <c r="C27" s="18"/>
      <c r="D27" s="94"/>
      <c r="E27" s="94"/>
      <c r="F27" s="18"/>
      <c r="G27" s="96" t="s">
        <v>166</v>
      </c>
      <c r="H27" s="97"/>
      <c r="I27" s="98" t="str">
        <f>I2</f>
        <v>Etudes Monographies vins</v>
      </c>
      <c r="J27" s="99">
        <v>400000</v>
      </c>
      <c r="K27" s="100">
        <f>J27*1.2</f>
        <v>480000</v>
      </c>
      <c r="L27" s="18"/>
    </row>
    <row r="28" spans="1:12" x14ac:dyDescent="0.25">
      <c r="A28" s="96" t="s">
        <v>166</v>
      </c>
      <c r="B28" s="97"/>
      <c r="C28" s="98" t="str">
        <f>C2</f>
        <v>Etudes Monographies vins</v>
      </c>
      <c r="D28" s="99">
        <f>400000</f>
        <v>400000</v>
      </c>
      <c r="E28" s="100">
        <f>D28*1.2</f>
        <v>480000</v>
      </c>
      <c r="F28" s="18"/>
      <c r="G28" s="18"/>
      <c r="H28" s="18"/>
      <c r="I28" s="18"/>
      <c r="J28" s="18"/>
      <c r="K28" s="18"/>
      <c r="L28" s="18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40"/>
  <sheetViews>
    <sheetView workbookViewId="0">
      <selection sqref="A1:C1"/>
    </sheetView>
  </sheetViews>
  <sheetFormatPr baseColWidth="10" defaultColWidth="9.140625" defaultRowHeight="15" x14ac:dyDescent="0.25"/>
  <cols>
    <col min="1" max="1" width="9.140625" style="1"/>
    <col min="2" max="2" width="9.140625" style="3"/>
    <col min="3" max="3" width="9.140625" style="5"/>
    <col min="4" max="4" width="9.140625" style="3"/>
    <col min="5" max="5" width="9.140625" style="7"/>
    <col min="6" max="7" width="9.140625" style="4"/>
    <col min="8" max="8" width="9.140625" style="7"/>
    <col min="9" max="9" width="9.140625" style="4"/>
    <col min="10" max="10" width="9.140625" style="7"/>
    <col min="11" max="12" width="9.140625" style="4"/>
    <col min="13" max="13" width="9.140625" style="3"/>
    <col min="14" max="15" width="9.140625" style="4"/>
    <col min="16" max="16" width="9.140625" style="3"/>
    <col min="17" max="18" width="9.140625" style="4"/>
    <col min="19" max="19" width="9.140625" style="3"/>
    <col min="20" max="21" width="9.140625" style="4"/>
    <col min="22" max="22" width="9.140625" style="7"/>
    <col min="23" max="23" width="9.140625" style="1"/>
    <col min="24" max="24" width="9.140625" style="2"/>
    <col min="25" max="25" width="9.140625" style="5"/>
    <col min="26" max="1024" width="9.140625" style="1"/>
  </cols>
  <sheetData>
    <row r="1" spans="1:1024" s="8" customFormat="1" ht="15" customHeight="1" x14ac:dyDescent="0.25">
      <c r="A1" s="281" t="s">
        <v>167</v>
      </c>
      <c r="B1" s="281"/>
      <c r="C1" s="281"/>
      <c r="D1" s="101" t="s">
        <v>168</v>
      </c>
      <c r="E1" s="12"/>
      <c r="F1" s="11"/>
      <c r="G1" s="11"/>
      <c r="H1" s="12"/>
      <c r="I1" s="11"/>
      <c r="J1" s="12"/>
      <c r="K1" s="11"/>
      <c r="L1" s="11"/>
      <c r="M1" s="10"/>
      <c r="N1" s="11"/>
      <c r="O1" s="11"/>
      <c r="P1" s="10"/>
      <c r="Q1" s="11"/>
      <c r="R1" s="11"/>
      <c r="S1" s="10"/>
      <c r="T1" s="11"/>
      <c r="U1" s="11"/>
      <c r="V1" s="12"/>
      <c r="X1" s="9"/>
      <c r="Y1" s="13"/>
    </row>
    <row r="2" spans="1:1024" ht="15.75" customHeight="1" x14ac:dyDescent="0.25">
      <c r="A2" s="14"/>
      <c r="B2" s="282" t="s">
        <v>169</v>
      </c>
      <c r="C2" s="282"/>
      <c r="D2" s="282"/>
      <c r="E2" s="282"/>
      <c r="F2" s="282"/>
      <c r="G2" s="11"/>
      <c r="H2" s="12"/>
      <c r="I2" s="11"/>
      <c r="J2" s="12"/>
      <c r="K2" s="11"/>
      <c r="L2" s="11"/>
      <c r="M2" s="10"/>
      <c r="N2" s="11"/>
      <c r="O2" s="11"/>
      <c r="P2" s="10"/>
      <c r="Q2" s="11"/>
      <c r="R2" s="11"/>
      <c r="S2" s="10"/>
      <c r="T2" s="11"/>
      <c r="U2" s="11"/>
      <c r="V2" s="12"/>
      <c r="W2" s="18"/>
      <c r="X2" s="9"/>
      <c r="Y2" s="13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</row>
    <row r="3" spans="1:1024" x14ac:dyDescent="0.25">
      <c r="A3" s="102"/>
      <c r="B3" s="102"/>
      <c r="C3" s="102"/>
      <c r="D3" s="101"/>
      <c r="E3" s="12"/>
      <c r="F3" s="11"/>
      <c r="G3" s="11"/>
      <c r="H3" s="12"/>
      <c r="I3" s="11"/>
      <c r="J3" s="12"/>
      <c r="K3" s="11"/>
      <c r="L3" s="11"/>
      <c r="M3" s="10"/>
      <c r="N3" s="11"/>
      <c r="O3" s="11"/>
      <c r="P3" s="10"/>
      <c r="Q3" s="11"/>
      <c r="R3" s="11"/>
      <c r="S3" s="10"/>
      <c r="T3" s="11"/>
      <c r="U3" s="11"/>
      <c r="V3" s="12"/>
      <c r="W3" s="18"/>
      <c r="X3" s="9"/>
      <c r="Y3" s="13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</row>
    <row r="4" spans="1:1024" ht="30" x14ac:dyDescent="0.25">
      <c r="A4" s="64" t="s">
        <v>170</v>
      </c>
      <c r="B4" s="103" t="s">
        <v>53</v>
      </c>
      <c r="C4" s="104" t="s">
        <v>171</v>
      </c>
      <c r="D4" s="18"/>
      <c r="E4" s="64" t="s">
        <v>170</v>
      </c>
      <c r="F4" s="103" t="s">
        <v>53</v>
      </c>
      <c r="G4" s="104" t="s">
        <v>172</v>
      </c>
      <c r="H4" s="12"/>
      <c r="I4" s="11"/>
      <c r="J4" s="12"/>
      <c r="K4" s="11"/>
      <c r="L4" s="11"/>
      <c r="M4" s="10"/>
      <c r="N4" s="11"/>
      <c r="O4" s="11"/>
      <c r="P4" s="10"/>
      <c r="Q4" s="11"/>
      <c r="R4" s="11"/>
      <c r="S4" s="10"/>
      <c r="T4" s="11"/>
      <c r="U4" s="11"/>
      <c r="V4" s="12"/>
      <c r="W4" s="18"/>
      <c r="X4" s="9"/>
      <c r="Y4" s="13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</row>
    <row r="5" spans="1:1024" ht="75" x14ac:dyDescent="0.25">
      <c r="A5" s="105" t="s">
        <v>173</v>
      </c>
      <c r="B5" s="106" t="e">
        <f>C19+C26+C35</f>
        <v>#REF!</v>
      </c>
      <c r="C5" s="107" t="e">
        <f>B5*1.2</f>
        <v>#REF!</v>
      </c>
      <c r="D5" s="18"/>
      <c r="E5" s="105" t="s">
        <v>173</v>
      </c>
      <c r="F5" s="106">
        <f>G19+G26+G35</f>
        <v>837923.05</v>
      </c>
      <c r="G5" s="107">
        <f>F5*1.2</f>
        <v>1005507.66</v>
      </c>
      <c r="H5" s="12"/>
      <c r="I5" s="11"/>
      <c r="J5" s="12"/>
      <c r="K5" s="11"/>
      <c r="L5" s="11"/>
      <c r="M5" s="10"/>
      <c r="N5" s="11"/>
      <c r="O5" s="11"/>
      <c r="P5" s="10"/>
      <c r="Q5" s="11"/>
      <c r="R5" s="11"/>
      <c r="S5" s="10"/>
      <c r="T5" s="11"/>
      <c r="U5" s="11"/>
      <c r="V5" s="12"/>
      <c r="W5" s="18"/>
      <c r="X5" s="9"/>
      <c r="Y5" s="13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</row>
    <row r="6" spans="1:1024" x14ac:dyDescent="0.25">
      <c r="A6" s="102"/>
      <c r="B6" s="102"/>
      <c r="C6" s="102"/>
      <c r="D6" s="101"/>
      <c r="E6" s="12"/>
      <c r="F6" s="11"/>
      <c r="G6" s="11"/>
      <c r="H6" s="12"/>
      <c r="I6" s="11"/>
      <c r="J6" s="12"/>
      <c r="K6" s="11"/>
      <c r="L6" s="11"/>
      <c r="M6" s="10"/>
      <c r="N6" s="11"/>
      <c r="O6" s="11"/>
      <c r="P6" s="10"/>
      <c r="Q6" s="11"/>
      <c r="R6" s="11"/>
      <c r="S6" s="10"/>
      <c r="T6" s="11"/>
      <c r="U6" s="11"/>
      <c r="V6" s="12"/>
      <c r="W6" s="18"/>
      <c r="X6" s="9"/>
      <c r="Y6" s="13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spans="1:1024" ht="15" customHeight="1" x14ac:dyDescent="0.25">
      <c r="A7" s="108"/>
      <c r="B7" s="283" t="s">
        <v>174</v>
      </c>
      <c r="C7" s="283"/>
      <c r="D7" s="283"/>
      <c r="E7" s="108"/>
      <c r="F7" s="283" t="s">
        <v>175</v>
      </c>
      <c r="G7" s="283"/>
      <c r="H7" s="283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</row>
    <row r="8" spans="1:1024" ht="30" x14ac:dyDescent="0.25">
      <c r="A8" s="8" t="s">
        <v>176</v>
      </c>
      <c r="B8" s="109" t="s">
        <v>2</v>
      </c>
      <c r="C8" s="45" t="s">
        <v>177</v>
      </c>
      <c r="D8" s="109" t="s">
        <v>165</v>
      </c>
      <c r="E8" s="8" t="s">
        <v>176</v>
      </c>
      <c r="F8" s="109" t="s">
        <v>2</v>
      </c>
      <c r="G8" s="45" t="s">
        <v>177</v>
      </c>
      <c r="H8" s="109" t="s">
        <v>165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</row>
    <row r="9" spans="1:1024" ht="60" x14ac:dyDescent="0.25">
      <c r="A9" s="16" t="s">
        <v>178</v>
      </c>
      <c r="B9" s="45" t="e">
        <f>#REF!</f>
        <v>#REF!</v>
      </c>
      <c r="C9" s="45" t="e">
        <f>#REF!</f>
        <v>#REF!</v>
      </c>
      <c r="D9" s="45" t="e">
        <f>#REF!</f>
        <v>#REF!</v>
      </c>
      <c r="E9" s="16" t="s">
        <v>178</v>
      </c>
      <c r="F9" s="45">
        <v>478994</v>
      </c>
      <c r="G9" s="45">
        <v>346790</v>
      </c>
      <c r="H9" s="45">
        <v>132204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</row>
    <row r="10" spans="1:1024" ht="45" x14ac:dyDescent="0.25">
      <c r="A10" s="16" t="s">
        <v>179</v>
      </c>
      <c r="B10" s="45" t="e">
        <f>#REF!</f>
        <v>#REF!</v>
      </c>
      <c r="C10" s="45" t="e">
        <f>#REF!</f>
        <v>#REF!</v>
      </c>
      <c r="D10" s="45" t="e">
        <f>#REF!</f>
        <v>#REF!</v>
      </c>
      <c r="E10" s="16" t="s">
        <v>179</v>
      </c>
      <c r="F10" s="45">
        <v>0</v>
      </c>
      <c r="G10" s="45">
        <v>0</v>
      </c>
      <c r="H10" s="45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</row>
    <row r="11" spans="1:1024" ht="105" x14ac:dyDescent="0.25">
      <c r="A11" s="16" t="s">
        <v>180</v>
      </c>
      <c r="B11" s="45" t="e">
        <f>#REF!</f>
        <v>#REF!</v>
      </c>
      <c r="C11" s="45" t="e">
        <f>#REF!</f>
        <v>#REF!</v>
      </c>
      <c r="D11" s="45" t="e">
        <f>#REF!</f>
        <v>#REF!</v>
      </c>
      <c r="E11" s="16" t="s">
        <v>180</v>
      </c>
      <c r="F11" s="45">
        <v>114111</v>
      </c>
      <c r="G11" s="45">
        <v>57055</v>
      </c>
      <c r="H11" s="45">
        <v>45644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</row>
    <row r="12" spans="1:1024" ht="120" x14ac:dyDescent="0.25">
      <c r="A12" s="16" t="s">
        <v>65</v>
      </c>
      <c r="B12" s="45" t="e">
        <f>#REF!</f>
        <v>#REF!</v>
      </c>
      <c r="C12" s="45" t="e">
        <f>#REF!</f>
        <v>#REF!</v>
      </c>
      <c r="D12" s="45" t="e">
        <f>#REF!</f>
        <v>#REF!</v>
      </c>
      <c r="E12" s="16" t="s">
        <v>65</v>
      </c>
      <c r="F12" s="45">
        <v>125910</v>
      </c>
      <c r="G12" s="45">
        <v>62955</v>
      </c>
      <c r="H12" s="45">
        <v>50364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</row>
    <row r="13" spans="1:1024" ht="60" x14ac:dyDescent="0.25">
      <c r="A13" s="16" t="s">
        <v>181</v>
      </c>
      <c r="B13" s="45" t="e">
        <f>#REF!</f>
        <v>#REF!</v>
      </c>
      <c r="C13" s="45" t="e">
        <f>#REF!</f>
        <v>#REF!</v>
      </c>
      <c r="D13" s="45" t="e">
        <f>#REF!</f>
        <v>#REF!</v>
      </c>
      <c r="E13" s="16" t="s">
        <v>181</v>
      </c>
      <c r="F13" s="45">
        <v>88782</v>
      </c>
      <c r="G13" s="45">
        <v>44391</v>
      </c>
      <c r="H13" s="45">
        <v>35513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</row>
    <row r="14" spans="1:1024" ht="75" x14ac:dyDescent="0.25">
      <c r="A14" s="16" t="s">
        <v>182</v>
      </c>
      <c r="B14" s="45" t="e">
        <f>#REF!</f>
        <v>#REF!</v>
      </c>
      <c r="C14" s="45" t="e">
        <f>#REF!</f>
        <v>#REF!</v>
      </c>
      <c r="D14" s="45" t="e">
        <f>#REF!</f>
        <v>#REF!</v>
      </c>
      <c r="E14" s="16" t="s">
        <v>182</v>
      </c>
      <c r="F14" s="45">
        <v>213623</v>
      </c>
      <c r="G14" s="45">
        <v>116000</v>
      </c>
      <c r="H14" s="45">
        <v>97623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</row>
    <row r="15" spans="1:1024" ht="75" x14ac:dyDescent="0.25">
      <c r="A15" s="16" t="s">
        <v>183</v>
      </c>
      <c r="B15" s="45" t="e">
        <f>#REF!</f>
        <v>#REF!</v>
      </c>
      <c r="C15" s="45" t="e">
        <f>#REF!</f>
        <v>#REF!</v>
      </c>
      <c r="D15" s="45" t="e">
        <f>#REF!</f>
        <v>#REF!</v>
      </c>
      <c r="E15" s="16" t="s">
        <v>183</v>
      </c>
      <c r="F15" s="45">
        <v>53158</v>
      </c>
      <c r="G15" s="45">
        <v>31895</v>
      </c>
      <c r="H15" s="45">
        <v>21263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</row>
    <row r="16" spans="1:1024" ht="120" x14ac:dyDescent="0.25">
      <c r="A16" s="16" t="s">
        <v>184</v>
      </c>
      <c r="B16" s="45" t="e">
        <f>#REF!</f>
        <v>#REF!</v>
      </c>
      <c r="C16" s="45" t="e">
        <f>#REF!</f>
        <v>#REF!</v>
      </c>
      <c r="D16" s="45" t="e">
        <f>#REF!</f>
        <v>#REF!</v>
      </c>
      <c r="E16" s="16" t="s">
        <v>184</v>
      </c>
      <c r="F16" s="45">
        <v>42799</v>
      </c>
      <c r="G16" s="45">
        <v>25679</v>
      </c>
      <c r="H16" s="45">
        <v>17120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</row>
    <row r="17" spans="1:1024" ht="120" x14ac:dyDescent="0.25">
      <c r="A17" s="110" t="s">
        <v>185</v>
      </c>
      <c r="B17" s="111">
        <v>50000</v>
      </c>
      <c r="C17" s="111">
        <v>30000</v>
      </c>
      <c r="D17" s="111">
        <v>20000</v>
      </c>
      <c r="E17" s="16"/>
      <c r="F17" s="16"/>
      <c r="G17" s="16"/>
      <c r="H17" s="16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</row>
    <row r="18" spans="1:1024" ht="30.75" customHeight="1" x14ac:dyDescent="0.25">
      <c r="A18" s="112"/>
      <c r="B18" s="113"/>
      <c r="C18" s="114"/>
      <c r="D18" s="113"/>
      <c r="E18" s="115" t="s">
        <v>186</v>
      </c>
      <c r="F18" s="116">
        <v>141608</v>
      </c>
      <c r="G18" s="116">
        <v>35402</v>
      </c>
      <c r="H18" s="116">
        <v>106206</v>
      </c>
      <c r="I18" s="284" t="s">
        <v>187</v>
      </c>
      <c r="J18" s="284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</row>
    <row r="19" spans="1:1024" s="8" customFormat="1" ht="45" x14ac:dyDescent="0.25">
      <c r="A19" s="15" t="s">
        <v>188</v>
      </c>
      <c r="B19" s="117" t="e">
        <f>SUM(B9:B18)</f>
        <v>#REF!</v>
      </c>
      <c r="C19" s="117" t="e">
        <f>SUM(C9:C18)</f>
        <v>#REF!</v>
      </c>
      <c r="D19" s="117" t="e">
        <f>SUM(D9:D18)</f>
        <v>#REF!</v>
      </c>
      <c r="E19" s="118" t="s">
        <v>188</v>
      </c>
      <c r="F19" s="119">
        <f>SUM(F9:F18)</f>
        <v>1258985</v>
      </c>
      <c r="G19" s="119">
        <f>SUM(G9:G18)</f>
        <v>720167</v>
      </c>
      <c r="H19" s="119">
        <f>SUM(H9:H18)</f>
        <v>505937</v>
      </c>
      <c r="I19" s="11"/>
      <c r="J19" s="12"/>
      <c r="K19" s="11"/>
      <c r="L19" s="11"/>
      <c r="M19" s="10"/>
      <c r="N19" s="11"/>
      <c r="O19" s="11"/>
      <c r="P19" s="10"/>
      <c r="Q19" s="11"/>
      <c r="R19" s="11"/>
      <c r="S19" s="10"/>
      <c r="T19" s="11"/>
      <c r="U19" s="11"/>
      <c r="V19" s="12"/>
      <c r="X19" s="9"/>
      <c r="Y19" s="13"/>
    </row>
    <row r="20" spans="1:1024" x14ac:dyDescent="0.25">
      <c r="A20" s="17"/>
      <c r="B20" s="50"/>
      <c r="C20" s="50"/>
      <c r="D20" s="50"/>
      <c r="E20" s="17"/>
      <c r="F20" s="18"/>
      <c r="G20" s="50"/>
      <c r="H20" s="50"/>
      <c r="I20" s="11"/>
      <c r="J20" s="12"/>
      <c r="K20" s="11"/>
      <c r="L20" s="11"/>
      <c r="M20" s="10"/>
      <c r="N20" s="11"/>
      <c r="O20" s="11"/>
      <c r="P20" s="10"/>
      <c r="Q20" s="11"/>
      <c r="R20" s="11"/>
      <c r="S20" s="10"/>
      <c r="T20" s="11"/>
      <c r="U20" s="11"/>
      <c r="V20" s="12"/>
      <c r="X20" s="9"/>
      <c r="Y20" s="13"/>
    </row>
    <row r="21" spans="1:1024" ht="15" customHeight="1" x14ac:dyDescent="0.25">
      <c r="A21" s="108"/>
      <c r="B21" s="285" t="s">
        <v>174</v>
      </c>
      <c r="C21" s="285"/>
      <c r="D21" s="285"/>
      <c r="E21" s="108"/>
      <c r="F21" s="285" t="s">
        <v>175</v>
      </c>
      <c r="G21" s="285"/>
      <c r="H21" s="285" t="s">
        <v>165</v>
      </c>
    </row>
    <row r="22" spans="1:1024" ht="60" x14ac:dyDescent="0.25">
      <c r="A22" s="43" t="s">
        <v>189</v>
      </c>
      <c r="B22" s="120" t="s">
        <v>2</v>
      </c>
      <c r="C22" s="45" t="s">
        <v>177</v>
      </c>
      <c r="D22" s="45" t="s">
        <v>165</v>
      </c>
      <c r="E22" s="43" t="s">
        <v>189</v>
      </c>
      <c r="F22" s="120" t="s">
        <v>2</v>
      </c>
      <c r="G22" s="45" t="s">
        <v>177</v>
      </c>
      <c r="H22" s="45" t="s">
        <v>165</v>
      </c>
    </row>
    <row r="23" spans="1:1024" ht="60" x14ac:dyDescent="0.25">
      <c r="A23" s="16" t="s">
        <v>190</v>
      </c>
      <c r="B23" s="45" t="e">
        <f>#REF!</f>
        <v>#REF!</v>
      </c>
      <c r="C23" s="45" t="e">
        <f>#REF!</f>
        <v>#REF!</v>
      </c>
      <c r="D23" s="60" t="s">
        <v>191</v>
      </c>
      <c r="E23" s="16" t="s">
        <v>190</v>
      </c>
      <c r="F23" s="45">
        <v>60000</v>
      </c>
      <c r="G23" s="45">
        <v>60000</v>
      </c>
      <c r="H23" s="60" t="s">
        <v>192</v>
      </c>
    </row>
    <row r="24" spans="1:1024" ht="60" x14ac:dyDescent="0.25">
      <c r="A24" s="16" t="s">
        <v>193</v>
      </c>
      <c r="B24" s="45" t="e">
        <f>#REF!</f>
        <v>#REF!</v>
      </c>
      <c r="C24" s="45" t="e">
        <f>#REF!</f>
        <v>#REF!</v>
      </c>
      <c r="D24" s="45">
        <v>0</v>
      </c>
      <c r="E24" s="16" t="s">
        <v>193</v>
      </c>
      <c r="F24" s="45">
        <v>30000</v>
      </c>
      <c r="G24" s="45">
        <v>30000</v>
      </c>
      <c r="H24" s="45">
        <v>0</v>
      </c>
    </row>
    <row r="25" spans="1:1024" x14ac:dyDescent="0.25">
      <c r="A25" s="121" t="s">
        <v>1</v>
      </c>
      <c r="B25" s="122" t="e">
        <f>#REF!</f>
        <v>#REF!</v>
      </c>
      <c r="C25" s="122" t="e">
        <f>#REF!</f>
        <v>#REF!</v>
      </c>
      <c r="D25" s="122">
        <v>0</v>
      </c>
      <c r="E25" s="121" t="s">
        <v>1</v>
      </c>
      <c r="F25" s="122">
        <v>14000</v>
      </c>
      <c r="G25" s="122">
        <v>14000</v>
      </c>
      <c r="H25" s="122">
        <v>0</v>
      </c>
    </row>
    <row r="26" spans="1:1024" ht="75" x14ac:dyDescent="0.25">
      <c r="A26" s="15" t="s">
        <v>194</v>
      </c>
      <c r="B26" s="117" t="e">
        <f>SUM(B23:B25)</f>
        <v>#REF!</v>
      </c>
      <c r="C26" s="117" t="e">
        <f>SUM(C23:C25)</f>
        <v>#REF!</v>
      </c>
      <c r="D26" s="117">
        <f>SUM(D23:D25)</f>
        <v>0</v>
      </c>
      <c r="E26" s="15" t="s">
        <v>194</v>
      </c>
      <c r="F26" s="117">
        <f>SUM(F23:F25)</f>
        <v>104000</v>
      </c>
      <c r="G26" s="117">
        <f>SUM(G23:G25)</f>
        <v>104000</v>
      </c>
      <c r="H26" s="117">
        <f>SUM(H23:H25)</f>
        <v>0</v>
      </c>
    </row>
    <row r="27" spans="1:1024" x14ac:dyDescent="0.25">
      <c r="A27" s="18"/>
      <c r="B27" s="18"/>
      <c r="C27" s="4"/>
      <c r="D27" s="18"/>
      <c r="E27" s="1"/>
      <c r="F27" s="3"/>
      <c r="G27" s="18"/>
      <c r="H27" s="3"/>
    </row>
    <row r="28" spans="1:1024" ht="15" customHeight="1" x14ac:dyDescent="0.25">
      <c r="A28" s="108"/>
      <c r="B28" s="283" t="s">
        <v>195</v>
      </c>
      <c r="C28" s="283"/>
      <c r="D28" s="283"/>
      <c r="E28" s="108"/>
      <c r="F28" s="283" t="s">
        <v>196</v>
      </c>
      <c r="G28" s="283"/>
      <c r="H28" s="283"/>
    </row>
    <row r="29" spans="1:1024" ht="30" x14ac:dyDescent="0.25">
      <c r="A29" s="43" t="s">
        <v>18</v>
      </c>
      <c r="B29" s="109" t="s">
        <v>197</v>
      </c>
      <c r="C29" s="45" t="s">
        <v>198</v>
      </c>
      <c r="D29" s="109" t="s">
        <v>199</v>
      </c>
      <c r="E29" s="19" t="s">
        <v>18</v>
      </c>
      <c r="F29" s="109"/>
      <c r="G29" s="45" t="s">
        <v>198</v>
      </c>
      <c r="H29" s="109" t="s">
        <v>199</v>
      </c>
    </row>
    <row r="30" spans="1:1024" ht="60" x14ac:dyDescent="0.25">
      <c r="A30" s="1" t="s">
        <v>200</v>
      </c>
      <c r="B30" s="123">
        <f>MONOPOLES!D2</f>
        <v>185</v>
      </c>
      <c r="C30" s="45" t="e">
        <f>#REF!</f>
        <v>#REF!</v>
      </c>
      <c r="D30" s="45" t="e">
        <f>C30*1.2</f>
        <v>#REF!</v>
      </c>
      <c r="E30" s="16" t="s">
        <v>200</v>
      </c>
      <c r="F30" s="123">
        <v>185</v>
      </c>
      <c r="G30" s="45">
        <v>136.01</v>
      </c>
      <c r="H30" s="124">
        <f t="shared" ref="H30:H35" si="0">G30*1.2</f>
        <v>163.21199999999999</v>
      </c>
    </row>
    <row r="31" spans="1:1024" ht="45" x14ac:dyDescent="0.25">
      <c r="A31" s="16" t="s">
        <v>201</v>
      </c>
      <c r="B31" s="123">
        <f>MONOPOLES!F2</f>
        <v>10204.030000000001</v>
      </c>
      <c r="C31" s="45" t="e">
        <f>#REF!</f>
        <v>#REF!</v>
      </c>
      <c r="D31" s="45" t="e">
        <f>C31*1.2</f>
        <v>#REF!</v>
      </c>
      <c r="E31" s="125" t="s">
        <v>201</v>
      </c>
      <c r="F31" s="123">
        <v>10204.030000000001</v>
      </c>
      <c r="G31" s="45">
        <v>8498</v>
      </c>
      <c r="H31" s="124">
        <f t="shared" si="0"/>
        <v>10197.6</v>
      </c>
    </row>
    <row r="32" spans="1:1024" ht="30" x14ac:dyDescent="0.25">
      <c r="A32" s="16" t="s">
        <v>202</v>
      </c>
      <c r="B32" s="123">
        <f>MONOPOLES!H2</f>
        <v>1500</v>
      </c>
      <c r="C32" s="45" t="e">
        <f>#REF!</f>
        <v>#REF!</v>
      </c>
      <c r="D32" s="45" t="e">
        <f>C32*1.2</f>
        <v>#REF!</v>
      </c>
      <c r="E32" s="16" t="s">
        <v>202</v>
      </c>
      <c r="F32" s="123">
        <v>1500</v>
      </c>
      <c r="G32" s="45">
        <v>1137.01</v>
      </c>
      <c r="H32" s="124">
        <f t="shared" si="0"/>
        <v>1364.412</v>
      </c>
    </row>
    <row r="33" spans="1:8" ht="45" x14ac:dyDescent="0.25">
      <c r="A33" s="16" t="s">
        <v>203</v>
      </c>
      <c r="B33" s="120">
        <f>MONOPOLES!J2</f>
        <v>4000</v>
      </c>
      <c r="C33" s="45" t="e">
        <f>#REF!</f>
        <v>#REF!</v>
      </c>
      <c r="D33" s="45" t="e">
        <f>C33*1.2</f>
        <v>#REF!</v>
      </c>
      <c r="E33" s="16" t="s">
        <v>203</v>
      </c>
      <c r="F33" s="120">
        <v>4000</v>
      </c>
      <c r="G33" s="45">
        <v>485.03</v>
      </c>
      <c r="H33" s="124">
        <f t="shared" si="0"/>
        <v>582.03599999999994</v>
      </c>
    </row>
    <row r="34" spans="1:8" ht="60" x14ac:dyDescent="0.25">
      <c r="A34" s="121" t="s">
        <v>204</v>
      </c>
      <c r="B34" s="18"/>
      <c r="C34" s="122" t="e">
        <f>#REF!</f>
        <v>#REF!</v>
      </c>
      <c r="D34" s="122" t="e">
        <f>C34*1.2</f>
        <v>#REF!</v>
      </c>
      <c r="E34" s="121" t="s">
        <v>204</v>
      </c>
      <c r="F34" s="3"/>
      <c r="G34" s="122">
        <v>3500</v>
      </c>
      <c r="H34" s="126">
        <f t="shared" si="0"/>
        <v>4200</v>
      </c>
    </row>
    <row r="35" spans="1:8" ht="60" x14ac:dyDescent="0.25">
      <c r="A35" s="127" t="s">
        <v>205</v>
      </c>
      <c r="B35" s="128"/>
      <c r="C35" s="117" t="e">
        <f>SUM(C30:C34)</f>
        <v>#REF!</v>
      </c>
      <c r="D35" s="117" t="e">
        <f>SUM(D30:D34)</f>
        <v>#REF!</v>
      </c>
      <c r="E35" s="129" t="s">
        <v>205</v>
      </c>
      <c r="F35" s="130"/>
      <c r="G35" s="117">
        <v>13756.05</v>
      </c>
      <c r="H35" s="131">
        <f t="shared" si="0"/>
        <v>16507.259999999998</v>
      </c>
    </row>
    <row r="36" spans="1:8" ht="15" customHeight="1" x14ac:dyDescent="0.25">
      <c r="A36" s="18"/>
      <c r="B36" s="18"/>
      <c r="C36" s="18"/>
      <c r="D36" s="132" t="s">
        <v>206</v>
      </c>
      <c r="E36" s="1"/>
      <c r="F36" s="3"/>
      <c r="G36" s="5"/>
      <c r="H36" s="132"/>
    </row>
    <row r="37" spans="1:8" ht="15" customHeight="1" x14ac:dyDescent="0.25">
      <c r="A37" s="108"/>
      <c r="B37" s="285" t="s">
        <v>174</v>
      </c>
      <c r="C37" s="285"/>
      <c r="D37" s="285"/>
      <c r="E37" s="108"/>
      <c r="F37" s="285" t="s">
        <v>207</v>
      </c>
      <c r="G37" s="285"/>
      <c r="H37" s="285"/>
    </row>
    <row r="38" spans="1:8" ht="60" x14ac:dyDescent="0.25">
      <c r="A38" s="43" t="s">
        <v>208</v>
      </c>
      <c r="B38" s="120" t="s">
        <v>2</v>
      </c>
      <c r="C38" s="45" t="s">
        <v>177</v>
      </c>
      <c r="D38" s="45" t="s">
        <v>165</v>
      </c>
      <c r="E38" s="43" t="s">
        <v>208</v>
      </c>
      <c r="F38" s="120" t="s">
        <v>2</v>
      </c>
      <c r="G38" s="45" t="s">
        <v>177</v>
      </c>
      <c r="H38" s="45" t="s">
        <v>165</v>
      </c>
    </row>
    <row r="39" spans="1:8" ht="30" x14ac:dyDescent="0.25">
      <c r="A39" s="16" t="s">
        <v>209</v>
      </c>
      <c r="B39" s="45" t="e">
        <f>#REF!</f>
        <v>#REF!</v>
      </c>
      <c r="C39" s="45" t="e">
        <f>#REF!</f>
        <v>#REF!</v>
      </c>
      <c r="D39" s="60" t="e">
        <f>#REF!</f>
        <v>#REF!</v>
      </c>
      <c r="E39" s="16" t="s">
        <v>209</v>
      </c>
      <c r="F39" s="45">
        <v>22000</v>
      </c>
      <c r="G39" s="45">
        <v>22000</v>
      </c>
      <c r="H39" s="60" t="e">
        <f>#REF!</f>
        <v>#REF!</v>
      </c>
    </row>
    <row r="40" spans="1:8" ht="90" x14ac:dyDescent="0.25">
      <c r="A40" s="15" t="s">
        <v>210</v>
      </c>
      <c r="B40" s="117" t="e">
        <f>SUM(B39:B39)</f>
        <v>#REF!</v>
      </c>
      <c r="C40" s="117" t="e">
        <f>SUM(C39:C39)</f>
        <v>#REF!</v>
      </c>
      <c r="D40" s="117" t="e">
        <f>SUM(D39:D39)</f>
        <v>#REF!</v>
      </c>
      <c r="E40" s="15" t="s">
        <v>210</v>
      </c>
      <c r="F40" s="117">
        <f>SUM(F39:F39)</f>
        <v>22000</v>
      </c>
      <c r="G40" s="117">
        <f>SUM(G39:G39)</f>
        <v>22000</v>
      </c>
      <c r="H40" s="117" t="e">
        <f>SUM(H39:H39)</f>
        <v>#REF!</v>
      </c>
    </row>
  </sheetData>
  <mergeCells count="11">
    <mergeCell ref="B21:D21"/>
    <mergeCell ref="F21:H21"/>
    <mergeCell ref="B28:D28"/>
    <mergeCell ref="F28:H28"/>
    <mergeCell ref="B37:D37"/>
    <mergeCell ref="F37:H37"/>
    <mergeCell ref="A1:C1"/>
    <mergeCell ref="B2:F2"/>
    <mergeCell ref="B7:D7"/>
    <mergeCell ref="F7:H7"/>
    <mergeCell ref="I18:J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COUT PAR IP DES OUTILS</vt:lpstr>
      <vt:lpstr>MONOPOLES</vt:lpstr>
      <vt:lpstr>PANELS IRI</vt:lpstr>
      <vt:lpstr>Monographies vin</vt:lpstr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Visiteur</dc:creator>
  <cp:keywords/>
  <dc:description/>
  <cp:lastModifiedBy>Nine Brousse</cp:lastModifiedBy>
  <cp:revision>4</cp:revision>
  <cp:lastPrinted>2022-03-30T10:14:37Z</cp:lastPrinted>
  <dcterms:created xsi:type="dcterms:W3CDTF">2013-12-03T09:49:05Z</dcterms:created>
  <dcterms:modified xsi:type="dcterms:W3CDTF">2022-10-19T08:40:40Z</dcterms:modified>
  <cp:category/>
  <cp:contentStatus/>
</cp:coreProperties>
</file>